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thierynavarro/Desktop/SDA/SDA 2023/CUENTAS DE COBRO/AGOSTO/Excelencia Energética/Evaluación Entregables /NACIONAL DE CHOCOLATES 1 Y 2/"/>
    </mc:Choice>
  </mc:AlternateContent>
  <xr:revisionPtr revIDLastSave="0" documentId="8_{E7A9AE52-AEDB-D34C-B34C-42928BA62F3C}" xr6:coauthVersionLast="47" xr6:coauthVersionMax="47" xr10:uidLastSave="{00000000-0000-0000-0000-000000000000}"/>
  <bookViews>
    <workbookView xWindow="26880" yWindow="1500" windowWidth="32760" windowHeight="17500" tabRatio="886" activeTab="5" xr2:uid="{00000000-000D-0000-FFFF-FFFF00000000}"/>
  </bookViews>
  <sheets>
    <sheet name="IDENTIFICACIÓN" sheetId="43" state="hidden" r:id="rId1"/>
    <sheet name="Consumos y Prod" sheetId="27" state="hidden" r:id="rId2"/>
    <sheet name="Objetivos y metas" sheetId="52" r:id="rId3"/>
    <sheet name="Linea base" sheetId="47" r:id="rId4"/>
    <sheet name="Regresión" sheetId="49" r:id="rId5"/>
    <sheet name="Ind" sheetId="31" r:id="rId6"/>
    <sheet name="Analisis Energeticos" sheetId="7" state="hidden" r:id="rId7"/>
    <sheet name="INVENTARIO VEHÍCULOS" sheetId="33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3" hidden="1">'Linea base'!$A$1:$J$13</definedName>
    <definedName name="Electrico">#REF!</definedName>
    <definedName name="MEDIDO">[1]Listas!$E$31:$E$32</definedName>
    <definedName name="Termico">#REF!</definedName>
    <definedName name="USOFINAL">[2]Listas!$B$39:$B$47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8" i="31" l="1"/>
  <c r="Q17" i="31"/>
  <c r="Q16" i="31"/>
  <c r="E15" i="47"/>
  <c r="E19" i="47" s="1"/>
  <c r="D15" i="47"/>
  <c r="D17" i="47" s="1"/>
  <c r="C15" i="47"/>
  <c r="C16" i="47" s="1"/>
  <c r="B13" i="47"/>
  <c r="F13" i="47" s="1"/>
  <c r="B12" i="47"/>
  <c r="F12" i="47" s="1"/>
  <c r="B11" i="47"/>
  <c r="F11" i="47" s="1"/>
  <c r="B10" i="47"/>
  <c r="F10" i="47" s="1"/>
  <c r="B9" i="47"/>
  <c r="F9" i="47" s="1"/>
  <c r="B8" i="47"/>
  <c r="F8" i="47" s="1"/>
  <c r="B7" i="47"/>
  <c r="F7" i="47" s="1"/>
  <c r="B6" i="47"/>
  <c r="F6" i="47" s="1"/>
  <c r="B5" i="47"/>
  <c r="F5" i="47" s="1"/>
  <c r="B4" i="47"/>
  <c r="F4" i="47" s="1"/>
  <c r="B3" i="47"/>
  <c r="F3" i="47" s="1"/>
  <c r="B2" i="47"/>
  <c r="F2" i="47" s="1"/>
  <c r="F46" i="47"/>
  <c r="F47" i="47"/>
  <c r="F48" i="47"/>
  <c r="D16" i="47" l="1"/>
  <c r="D19" i="47"/>
  <c r="E16" i="47"/>
  <c r="E17" i="47"/>
  <c r="E18" i="47"/>
  <c r="C19" i="47"/>
  <c r="H12" i="47"/>
  <c r="I12" i="47" s="1"/>
  <c r="C18" i="47"/>
  <c r="H10" i="47"/>
  <c r="H13" i="47"/>
  <c r="I13" i="47" s="1"/>
  <c r="H4" i="47"/>
  <c r="I4" i="47" s="1"/>
  <c r="C17" i="47"/>
  <c r="I10" i="47"/>
  <c r="F15" i="47"/>
  <c r="F17" i="47" s="1"/>
  <c r="H5" i="47"/>
  <c r="I5" i="47" s="1"/>
  <c r="H2" i="47"/>
  <c r="I2" i="47" s="1"/>
  <c r="B15" i="47"/>
  <c r="B19" i="47" s="1"/>
  <c r="H6" i="47"/>
  <c r="I6" i="47" s="1"/>
  <c r="B16" i="47"/>
  <c r="H9" i="47"/>
  <c r="I9" i="47" s="1"/>
  <c r="D18" i="47"/>
  <c r="H3" i="47"/>
  <c r="I3" i="47" s="1"/>
  <c r="H11" i="47"/>
  <c r="I11" i="47" s="1"/>
  <c r="H7" i="47"/>
  <c r="I7" i="47" s="1"/>
  <c r="H8" i="47"/>
  <c r="I8" i="47" s="1"/>
  <c r="F21" i="47"/>
  <c r="G15" i="47"/>
  <c r="G18" i="47" s="1"/>
  <c r="G19" i="47" l="1"/>
  <c r="G16" i="47"/>
  <c r="G17" i="47"/>
  <c r="I15" i="47"/>
  <c r="I17" i="47" s="1"/>
  <c r="F16" i="47"/>
  <c r="F18" i="47"/>
  <c r="F22" i="47" s="1"/>
  <c r="F23" i="47" s="1"/>
  <c r="B18" i="47"/>
  <c r="F19" i="47"/>
  <c r="B17" i="47"/>
  <c r="H15" i="47"/>
  <c r="H17" i="47" s="1"/>
  <c r="I16" i="47" l="1"/>
  <c r="I18" i="47"/>
  <c r="I19" i="47"/>
  <c r="H18" i="47"/>
  <c r="H19" i="47"/>
  <c r="H16" i="47"/>
  <c r="C5" i="31"/>
  <c r="O5" i="31" s="1"/>
  <c r="A47" i="31"/>
  <c r="B47" i="31"/>
  <c r="A48" i="31"/>
  <c r="A46" i="31"/>
  <c r="A45" i="31"/>
  <c r="A44" i="31"/>
  <c r="B44" i="31"/>
  <c r="J4" i="47" l="1"/>
  <c r="J7" i="47"/>
  <c r="J12" i="47"/>
  <c r="J11" i="47"/>
  <c r="J13" i="47"/>
  <c r="J3" i="47"/>
  <c r="J9" i="47"/>
  <c r="J10" i="47"/>
  <c r="J8" i="47"/>
  <c r="J2" i="47"/>
  <c r="J5" i="47"/>
  <c r="J6" i="47"/>
  <c r="E16" i="31"/>
  <c r="D17" i="31"/>
  <c r="B46" i="31"/>
  <c r="B45" i="31"/>
  <c r="F18" i="31"/>
  <c r="F17" i="31"/>
  <c r="F16" i="31"/>
  <c r="D16" i="31"/>
  <c r="E18" i="31"/>
  <c r="E17" i="31"/>
  <c r="F2" i="31"/>
  <c r="D2" i="31"/>
  <c r="E2" i="31"/>
  <c r="C2" i="31"/>
  <c r="C15" i="31"/>
  <c r="O15" i="31" s="1"/>
  <c r="C8" i="31"/>
  <c r="O8" i="31" s="1"/>
  <c r="C7" i="31"/>
  <c r="C6" i="31"/>
  <c r="B15" i="31"/>
  <c r="B14" i="31"/>
  <c r="B13" i="31"/>
  <c r="I13" i="31" s="1"/>
  <c r="B12" i="31"/>
  <c r="B11" i="31"/>
  <c r="J11" i="31" s="1"/>
  <c r="B10" i="31"/>
  <c r="H10" i="31" s="1"/>
  <c r="B8" i="31"/>
  <c r="I8" i="31" s="1"/>
  <c r="B9" i="31"/>
  <c r="I9" i="31" s="1"/>
  <c r="B7" i="31"/>
  <c r="B6" i="31"/>
  <c r="B5" i="31"/>
  <c r="G5" i="31" s="1"/>
  <c r="B4" i="31"/>
  <c r="C173" i="27"/>
  <c r="C172" i="27"/>
  <c r="C171" i="27"/>
  <c r="C170" i="27"/>
  <c r="F133" i="27"/>
  <c r="C133" i="27"/>
  <c r="F132" i="27"/>
  <c r="C132" i="27"/>
  <c r="F131" i="27"/>
  <c r="C131" i="27"/>
  <c r="F130" i="27"/>
  <c r="C130" i="27"/>
  <c r="G122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30" i="27" s="1"/>
  <c r="F97" i="27"/>
  <c r="E97" i="27"/>
  <c r="C97" i="27"/>
  <c r="F96" i="27"/>
  <c r="E96" i="27"/>
  <c r="C96" i="27"/>
  <c r="F95" i="27"/>
  <c r="E95" i="27"/>
  <c r="C95" i="27"/>
  <c r="F94" i="27"/>
  <c r="E94" i="27"/>
  <c r="C94" i="27"/>
  <c r="G86" i="27"/>
  <c r="E65" i="27"/>
  <c r="C65" i="27"/>
  <c r="E64" i="27"/>
  <c r="C64" i="27"/>
  <c r="E63" i="27"/>
  <c r="C63" i="27"/>
  <c r="E62" i="27"/>
  <c r="C62" i="27"/>
  <c r="F49" i="27"/>
  <c r="D49" i="27"/>
  <c r="F48" i="27"/>
  <c r="D48" i="27"/>
  <c r="F47" i="27"/>
  <c r="D47" i="27"/>
  <c r="F46" i="27"/>
  <c r="D46" i="27"/>
  <c r="F45" i="27"/>
  <c r="D45" i="27"/>
  <c r="F44" i="27"/>
  <c r="D44" i="27"/>
  <c r="F43" i="27"/>
  <c r="D43" i="27"/>
  <c r="F42" i="27"/>
  <c r="D42" i="27"/>
  <c r="F41" i="27"/>
  <c r="D41" i="27"/>
  <c r="F40" i="27"/>
  <c r="D40" i="27"/>
  <c r="F39" i="27"/>
  <c r="D39" i="27"/>
  <c r="F38" i="27"/>
  <c r="D38" i="27"/>
  <c r="E32" i="27"/>
  <c r="C32" i="27"/>
  <c r="E31" i="27"/>
  <c r="C31" i="27"/>
  <c r="E30" i="27"/>
  <c r="C30" i="27"/>
  <c r="E29" i="27"/>
  <c r="C29" i="27"/>
  <c r="D15" i="27"/>
  <c r="D14" i="27"/>
  <c r="D13" i="27"/>
  <c r="D12" i="27"/>
  <c r="D11" i="27"/>
  <c r="D10" i="27"/>
  <c r="D9" i="27"/>
  <c r="D8" i="27"/>
  <c r="D7" i="27"/>
  <c r="D6" i="27"/>
  <c r="D5" i="27"/>
  <c r="D4" i="27"/>
  <c r="C14" i="31"/>
  <c r="O14" i="31" s="1"/>
  <c r="P14" i="31" s="1"/>
  <c r="C13" i="31"/>
  <c r="C12" i="31"/>
  <c r="C11" i="31"/>
  <c r="C10" i="31"/>
  <c r="O10" i="31" s="1"/>
  <c r="C9" i="31"/>
  <c r="O9" i="31" s="1"/>
  <c r="C4" i="31"/>
  <c r="A15" i="31"/>
  <c r="A14" i="31"/>
  <c r="A13" i="31"/>
  <c r="A12" i="31"/>
  <c r="A11" i="31"/>
  <c r="A10" i="31"/>
  <c r="A9" i="31"/>
  <c r="A8" i="31"/>
  <c r="A7" i="31"/>
  <c r="A6" i="31"/>
  <c r="A5" i="31"/>
  <c r="A4" i="31"/>
  <c r="F62" i="27" l="1"/>
  <c r="E133" i="27"/>
  <c r="F64" i="27"/>
  <c r="P10" i="31"/>
  <c r="N4" i="31"/>
  <c r="L4" i="31"/>
  <c r="M4" i="31"/>
  <c r="K4" i="31"/>
  <c r="J4" i="31"/>
  <c r="I12" i="31"/>
  <c r="N12" i="31"/>
  <c r="K12" i="31"/>
  <c r="L12" i="31"/>
  <c r="M12" i="31"/>
  <c r="P15" i="31"/>
  <c r="G9" i="31"/>
  <c r="G11" i="31"/>
  <c r="O11" i="31"/>
  <c r="P11" i="31" s="1"/>
  <c r="H5" i="31"/>
  <c r="P5" i="31"/>
  <c r="M5" i="31"/>
  <c r="N5" i="31"/>
  <c r="K5" i="31"/>
  <c r="L5" i="31"/>
  <c r="N13" i="31"/>
  <c r="K13" i="31"/>
  <c r="L13" i="31"/>
  <c r="M13" i="31"/>
  <c r="G10" i="31"/>
  <c r="G12" i="31"/>
  <c r="O12" i="31"/>
  <c r="P12" i="31" s="1"/>
  <c r="J6" i="31"/>
  <c r="K6" i="31"/>
  <c r="M6" i="31"/>
  <c r="L6" i="31"/>
  <c r="N6" i="31"/>
  <c r="H14" i="31"/>
  <c r="K14" i="31"/>
  <c r="M14" i="31"/>
  <c r="L14" i="31"/>
  <c r="N14" i="31"/>
  <c r="H13" i="31"/>
  <c r="G13" i="31"/>
  <c r="O13" i="31"/>
  <c r="P13" i="31" s="1"/>
  <c r="J7" i="31"/>
  <c r="K7" i="31"/>
  <c r="M7" i="31"/>
  <c r="L7" i="31"/>
  <c r="N7" i="31"/>
  <c r="J15" i="31"/>
  <c r="M15" i="31"/>
  <c r="K15" i="31"/>
  <c r="L15" i="31"/>
  <c r="N15" i="31"/>
  <c r="H12" i="31"/>
  <c r="I5" i="31"/>
  <c r="H11" i="31"/>
  <c r="J13" i="31"/>
  <c r="J8" i="31"/>
  <c r="L8" i="31"/>
  <c r="K8" i="31"/>
  <c r="M8" i="31"/>
  <c r="N8" i="31"/>
  <c r="G6" i="31"/>
  <c r="O6" i="31"/>
  <c r="P6" i="31" s="1"/>
  <c r="J12" i="31"/>
  <c r="J9" i="31"/>
  <c r="L9" i="31"/>
  <c r="M9" i="31"/>
  <c r="N9" i="31"/>
  <c r="K9" i="31"/>
  <c r="O4" i="31"/>
  <c r="G4" i="31"/>
  <c r="I10" i="31"/>
  <c r="N10" i="31"/>
  <c r="L10" i="31"/>
  <c r="M10" i="31"/>
  <c r="K10" i="31"/>
  <c r="G7" i="31"/>
  <c r="O7" i="31"/>
  <c r="P7" i="31" s="1"/>
  <c r="H7" i="31"/>
  <c r="P9" i="31"/>
  <c r="I11" i="31"/>
  <c r="N11" i="31"/>
  <c r="L11" i="31"/>
  <c r="M11" i="31"/>
  <c r="K11" i="31"/>
  <c r="P8" i="31"/>
  <c r="G8" i="31"/>
  <c r="H4" i="31"/>
  <c r="J5" i="31"/>
  <c r="B16" i="31"/>
  <c r="F65" i="27"/>
  <c r="G15" i="31"/>
  <c r="I14" i="31"/>
  <c r="H9" i="31"/>
  <c r="J10" i="31"/>
  <c r="F63" i="27"/>
  <c r="E132" i="27"/>
  <c r="H8" i="31"/>
  <c r="I4" i="31"/>
  <c r="G14" i="31"/>
  <c r="I15" i="31"/>
  <c r="I7" i="31"/>
  <c r="B17" i="31"/>
  <c r="I6" i="31"/>
  <c r="H15" i="31"/>
  <c r="H6" i="31"/>
  <c r="J14" i="31"/>
  <c r="C16" i="31"/>
  <c r="C18" i="31" s="1"/>
  <c r="E131" i="27"/>
  <c r="H18" i="31" l="1"/>
  <c r="E45" i="31" s="1"/>
  <c r="P4" i="31"/>
  <c r="O16" i="31"/>
  <c r="M17" i="31"/>
  <c r="M16" i="31"/>
  <c r="M18" i="31"/>
  <c r="N18" i="31"/>
  <c r="N17" i="31"/>
  <c r="N16" i="31"/>
  <c r="J18" i="31"/>
  <c r="E47" i="31" s="1"/>
  <c r="G17" i="31"/>
  <c r="D44" i="31" s="1"/>
  <c r="H16" i="31"/>
  <c r="C45" i="31" s="1"/>
  <c r="I18" i="31"/>
  <c r="E46" i="31" s="1"/>
  <c r="I17" i="31"/>
  <c r="D46" i="31" s="1"/>
  <c r="I16" i="31"/>
  <c r="C46" i="31" s="1"/>
  <c r="J17" i="31"/>
  <c r="D47" i="31" s="1"/>
  <c r="J16" i="31"/>
  <c r="C47" i="31" s="1"/>
  <c r="G22" i="47" l="1"/>
  <c r="B48" i="31" l="1"/>
  <c r="D18" i="31" l="1"/>
  <c r="C17" i="31"/>
  <c r="B18" i="31" l="1"/>
  <c r="K16" i="31" l="1"/>
  <c r="K18" i="31"/>
  <c r="K17" i="31"/>
  <c r="H17" i="31"/>
  <c r="D45" i="31" s="1"/>
  <c r="G16" i="31"/>
  <c r="C44" i="31" s="1"/>
  <c r="G18" i="31"/>
  <c r="E44" i="31" s="1"/>
  <c r="L16" i="31" l="1"/>
  <c r="L18" i="31"/>
  <c r="L17" i="3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C57" i="7" l="1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I42" i="7" l="1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E94" i="7" l="1"/>
  <c r="E67" i="7"/>
  <c r="E66" i="7"/>
  <c r="E59" i="7"/>
  <c r="E92" i="7"/>
  <c r="E60" i="7"/>
  <c r="E91" i="7"/>
  <c r="E64" i="7"/>
  <c r="E87" i="7"/>
  <c r="E61" i="7"/>
  <c r="E65" i="7" l="1"/>
  <c r="E89" i="7"/>
  <c r="E63" i="7"/>
  <c r="E62" i="7"/>
  <c r="E58" i="7"/>
  <c r="E93" i="7"/>
  <c r="E88" i="7"/>
  <c r="E96" i="7"/>
  <c r="E90" i="7"/>
  <c r="E57" i="7"/>
  <c r="E86" i="7"/>
  <c r="E100" i="7" l="1"/>
  <c r="E99" i="7"/>
  <c r="E98" i="7"/>
  <c r="E101" i="7"/>
  <c r="E70" i="7"/>
  <c r="E71" i="7"/>
  <c r="E72" i="7"/>
  <c r="E69" i="7"/>
  <c r="E76" i="7"/>
  <c r="E78" i="7"/>
  <c r="E77" i="7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  <c r="O17" i="31"/>
  <c r="O18" i="31"/>
  <c r="P17" i="31"/>
  <c r="D48" i="31" s="1"/>
  <c r="P18" i="31"/>
  <c r="E48" i="31" s="1"/>
  <c r="P16" i="31"/>
  <c r="C48" i="31" s="1"/>
</calcChain>
</file>

<file path=xl/sharedStrings.xml><?xml version="1.0" encoding="utf-8"?>
<sst xmlns="http://schemas.openxmlformats.org/spreadsheetml/2006/main" count="341" uniqueCount="189">
  <si>
    <t>EQUIPO</t>
  </si>
  <si>
    <t>POTENCIA (HP)</t>
  </si>
  <si>
    <t>TIEMPO DE OPERACIÓN (horas/día)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</si>
  <si>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</si>
  <si>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</si>
  <si>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</si>
  <si>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</si>
  <si>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</si>
  <si>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</si>
  <si>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</si>
  <si>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</si>
  <si>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</si>
  <si>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</si>
  <si>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</si>
  <si>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</si>
  <si>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</si>
  <si>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</si>
  <si>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</si>
  <si>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</si>
  <si>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Inicio</t>
  </si>
  <si>
    <t>Máximo</t>
  </si>
  <si>
    <t>Mínimo</t>
  </si>
  <si>
    <t>Ton</t>
  </si>
  <si>
    <t>kWh</t>
  </si>
  <si>
    <t>ACPM</t>
  </si>
  <si>
    <t>kWh/Ton</t>
  </si>
  <si>
    <t>MES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</si>
  <si>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</si>
  <si>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</si>
  <si>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</si>
  <si>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</si>
  <si>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</si>
  <si>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</si>
  <si>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Galones</t>
  </si>
  <si>
    <t xml:space="preserve">Energia electrica 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</si>
  <si>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</si>
  <si>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</si>
  <si>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</si>
  <si>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</si>
  <si>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</si>
  <si>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</si>
  <si>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</si>
  <si>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</si>
  <si>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</si>
  <si>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</si>
  <si>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</si>
  <si>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</si>
  <si>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</si>
  <si>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</si>
  <si>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</si>
  <si>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</si>
  <si>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</si>
  <si>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Retroexcavadora pajarita</t>
  </si>
  <si>
    <t>Retroexcavadora oruga</t>
  </si>
  <si>
    <t>cargador</t>
  </si>
  <si>
    <t>Extracción</t>
  </si>
  <si>
    <t>kWh/mes</t>
  </si>
  <si>
    <t>Intercepto (Eo)</t>
  </si>
  <si>
    <t>Indicador</t>
  </si>
  <si>
    <t>Unidad</t>
  </si>
  <si>
    <t>DATOS GENERALES DE LA EMPRESA</t>
  </si>
  <si>
    <t>Suma</t>
  </si>
  <si>
    <t>Costo total</t>
  </si>
  <si>
    <t>PRODUCCIÓN</t>
  </si>
  <si>
    <t>Nota</t>
  </si>
  <si>
    <t>% energia no asociada a la producción línea base</t>
  </si>
  <si>
    <t>Modificar la fórmula de este índice si la producción está dada en otra unidad diferente a Toneladas</t>
  </si>
  <si>
    <t>kWh/Ton TOTAL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</si>
  <si>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</si>
  <si>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</si>
  <si>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</si>
  <si>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</si>
  <si>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</si>
  <si>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</si>
  <si>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</si>
  <si>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</si>
  <si>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</si>
  <si>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</si>
  <si>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</si>
  <si>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</si>
  <si>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</si>
  <si>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</si>
  <si>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</si>
  <si>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</si>
  <si>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</si>
  <si>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</si>
  <si>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</si>
  <si>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</si>
  <si>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</si>
  <si>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</si>
  <si>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</si>
  <si>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</si>
  <si>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</si>
  <si>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</si>
  <si>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</si>
  <si>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ENAP LÍNEA BASE</t>
  </si>
  <si>
    <t>CONSUMO PROMEDIO AL MES</t>
  </si>
  <si>
    <t>Producción</t>
  </si>
  <si>
    <t>Total</t>
  </si>
  <si>
    <t>Energía eléctrica
Indicador und energía</t>
  </si>
  <si>
    <t>Consumo total</t>
  </si>
  <si>
    <t>Empresa</t>
  </si>
  <si>
    <t>EPM</t>
  </si>
  <si>
    <t>ENERGÍA ELÉCTRICA</t>
  </si>
  <si>
    <t xml:space="preserve">Precio </t>
  </si>
  <si>
    <t>El consumo promedio de electricidad para la Planta Bogotá es de 358.575 kwh/mes, requeridos para el funcionamiento de los equipos e iluminación</t>
  </si>
  <si>
    <t xml:space="preserve">GAS NATURAL </t>
  </si>
  <si>
    <t>M3</t>
  </si>
  <si>
    <t>Precio</t>
  </si>
  <si>
    <t>Vanti</t>
  </si>
  <si>
    <t>Los kwh formulados son diferentes a los obtenidos en CNCh con el poder calorífico</t>
  </si>
  <si>
    <t>MJ/m3</t>
  </si>
  <si>
    <t>MJ</t>
  </si>
  <si>
    <t>El consumo promedio de Gas natural para la Planta Bogotá es de 51.940 m3/mes, requeridos para el funcionamiento de las calderas en servicios industriales y un pequeño porcentaje en el servicio de alimentación.</t>
  </si>
  <si>
    <t xml:space="preserve">Relacion </t>
  </si>
  <si>
    <t xml:space="preserve">BioACPM </t>
  </si>
  <si>
    <t>Densidad</t>
  </si>
  <si>
    <t>kg/litro</t>
  </si>
  <si>
    <t>Fuente [4]</t>
  </si>
  <si>
    <t>http://www.sipg.gov.co/sipg/documentos/estudios_recientes/Informe_Final_CTL.pdf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</si>
  <si>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</si>
  <si>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</si>
  <si>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</si>
  <si>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</si>
  <si>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MJ/kg</t>
  </si>
  <si>
    <t>Fuente [6]</t>
  </si>
  <si>
    <t>http://www.convertworld.com/es/energia/</t>
  </si>
  <si>
    <t>Fuente [3]</t>
  </si>
  <si>
    <t>http://www.upme.gov.co/generadorconsultas/Consulta_Series.aspx?idModulo=3&amp;tipoSerie=135&amp;fechainicial=01/01/2010&amp;fechafinal=31/12/2016</t>
  </si>
  <si>
    <t>GASOLINA</t>
  </si>
  <si>
    <t>Precio [7]</t>
  </si>
  <si>
    <t>Etanol</t>
  </si>
  <si>
    <t>Fuente [7]</t>
  </si>
  <si>
    <t>http://www.upme.gov.co/generadorconsultas/Consulta_Series.aspx?idModulo=3&amp;tipoSerie=136&amp;fechainicial=01/01/2010&amp;fechafinal=31/12/2016</t>
  </si>
  <si>
    <t>El consumo promedio de Gasolina para el uso de montacargas es de 46,4 Galones/mes, los cuales son utilizados en el transporte interno de materiales e insumos</t>
  </si>
  <si>
    <t>Indicador Electricidad
IDE 1</t>
  </si>
  <si>
    <t>Indicador Gas Natural  
IDE 2</t>
  </si>
  <si>
    <t>Indicador ACPM
IDE 3</t>
  </si>
  <si>
    <t>Indicador Gasolina
IDE 4</t>
  </si>
  <si>
    <t>Gas Natural
Indicador und energía</t>
  </si>
  <si>
    <t>ACPM
Indicador und energía</t>
  </si>
  <si>
    <t>Gasolina
Indicador und energía</t>
  </si>
  <si>
    <t>Resumen</t>
  </si>
  <si>
    <t>Estadísticas de la regresión</t>
  </si>
  <si>
    <t>Coeficiente de correlación múltiple</t>
  </si>
  <si>
    <t>Coeficiente de determinación R^2</t>
  </si>
  <si>
    <t>R^2  ajustado</t>
  </si>
  <si>
    <t>Error típico</t>
  </si>
  <si>
    <t>Observaciones</t>
  </si>
  <si>
    <t>Regresión</t>
  </si>
  <si>
    <t>Residuos</t>
  </si>
  <si>
    <t>Intercepción</t>
  </si>
  <si>
    <t>Grados de libertad</t>
  </si>
  <si>
    <t>Suma de cuadrados</t>
  </si>
  <si>
    <t>Promedio de los cuadrados</t>
  </si>
  <si>
    <t>F</t>
  </si>
  <si>
    <t>Valor crítico de F</t>
  </si>
  <si>
    <t>Coeficientes</t>
  </si>
  <si>
    <t>Estadístico t</t>
  </si>
  <si>
    <t>Probabilidad</t>
  </si>
  <si>
    <t>Inferior 95%</t>
  </si>
  <si>
    <t>Superior 95%</t>
  </si>
  <si>
    <t>Inferior 95,0%</t>
  </si>
  <si>
    <t>Superior 95,0%</t>
  </si>
  <si>
    <t>Variable X 1</t>
  </si>
  <si>
    <t xml:space="preserve">Ton/kWh </t>
  </si>
  <si>
    <t>Indicador Consumo Total</t>
  </si>
  <si>
    <t>Meta Indicador Consumo Total</t>
  </si>
  <si>
    <t xml:space="preserve">Documentar información energética para la Compañia Nacional de Chocolates S.A.S Planta Bogotá, con base en la norma ISO 50001:2018, a través del levantamiento de información, hacer análisis de brechas y proponer mejoras energéticas
</t>
  </si>
  <si>
    <t xml:space="preserve">•Realizar un levantamiento de información acerca de los procesos energéticos y sus consumos para diagnosticar la situación energética
•Identificar zonas de mayor consumo energético según pareto
•Proponer y evaluar opciones de mejora energética para reducir el consumo energético
</t>
  </si>
  <si>
    <t xml:space="preserve">*Cumplir con el 90% de las acciones propuestas para la mejora energética
</t>
  </si>
  <si>
    <t>Consumo energético  (electricidad, gas natural, Acpm y gasolina)
Kwh / mes</t>
  </si>
  <si>
    <t>Producción
Ton</t>
  </si>
  <si>
    <t>Consumo de energía
proyectada
Kwh / mes</t>
  </si>
  <si>
    <t>Consumo Electricidad
kwh / mes</t>
  </si>
  <si>
    <t>Consumo Gas Natural
kwh / mes</t>
  </si>
  <si>
    <t>Consumo Acpm
kwh / mes</t>
  </si>
  <si>
    <t>Consumo gasolina
kwh / mes</t>
  </si>
  <si>
    <t>Residual de energía
kwh / mes</t>
  </si>
  <si>
    <t>Residual Estándar
kwh / mes</t>
  </si>
  <si>
    <t>R: debe ser menor a 1, indicando que la gráfica es correcta</t>
  </si>
  <si>
    <t xml:space="preserve">Objetivo general
</t>
  </si>
  <si>
    <t xml:space="preserve">Objetivos específicos
</t>
  </si>
  <si>
    <t xml:space="preserve">Metas
</t>
  </si>
  <si>
    <t>Análisis de varianza</t>
  </si>
  <si>
    <r>
      <rPr>
        <b/>
        <sz val="11"/>
        <color theme="1"/>
        <rFont val="Calibri"/>
        <family val="2"/>
        <scheme val="minor"/>
      </rPr>
      <t xml:space="preserve">Analisis:  </t>
    </r>
    <r>
      <rPr>
        <sz val="11"/>
        <color theme="1"/>
        <rFont val="Calibri"/>
        <family val="2"/>
        <scheme val="minor"/>
      </rPr>
      <t>La línea base de los consumos energeticos nos permiten identificar oportunidades de mejora en la variable de la producción que influye directamente en los indicadores de desempeño energético y buscar alternativas que permitan mejorar y cumplir las metas de la organización</t>
    </r>
  </si>
  <si>
    <t>Comportamiento consumo energético versus producción</t>
  </si>
  <si>
    <r>
      <t xml:space="preserve">Análisis:  </t>
    </r>
    <r>
      <rPr>
        <sz val="11"/>
        <color theme="1"/>
        <rFont val="Calibri"/>
        <family val="2"/>
        <scheme val="minor"/>
      </rPr>
      <t>Los mayores consumos energéticos corresponden a electricidad y gas natural en donde se identifican oportunidades de mejora en el proceso productivo, como parte del alcance de este proyecto</t>
    </r>
  </si>
  <si>
    <r>
      <rPr>
        <b/>
        <sz val="11"/>
        <color theme="1"/>
        <rFont val="Calibri"/>
        <family val="2"/>
        <scheme val="minor"/>
      </rPr>
      <t xml:space="preserve">Análisis: </t>
    </r>
    <r>
      <rPr>
        <sz val="11"/>
        <color theme="1"/>
        <rFont val="Calibri"/>
        <family val="2"/>
        <scheme val="minor"/>
      </rPr>
      <t>Se cumplió la meta establecida en consumo energético para el año 2022 .  Sin embargo se presentó variacion no significativa para el mes de agosto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</si>
</sst>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0.0"/>
    <numFmt numFmtId="166" formatCode="#,##0.0"/>
    <numFmt numFmtId="167" formatCode="0.000"/>
    <numFmt numFmtId="168" formatCode="0.0%"/>
    <numFmt numFmtId="169" formatCode="_(&quot;$&quot;\ * #,##0_);_(&quot;$&quot;\ * \(#,##0\);_(&quot;$&quot;\ * &quot;-&quot;??_);_(@_)"/>
    <numFmt numFmtId="170" formatCode="[$$-240A]\ #,##0"/>
    <numFmt numFmtId="171" formatCode="_ [$€-2]\ * #,##0.00_ ;_ [$€-2]\ * \-#,##0.00_ ;_ [$€-2]\ * &quot;-&quot;??_ "/>
    <numFmt numFmtId="172" formatCode="_ * #,##0.00_ ;_ * \-#,##0.00_ ;_ * &quot;-&quot;??_ ;_ @_ "/>
    <numFmt numFmtId="173" formatCode="_ * #,##0_ ;_ * \-#,##0_ ;_ * &quot;-&quot;_ ;_ @_ "/>
    <numFmt numFmtId="174" formatCode="_(#,##0.0_);\(#,##0.0\)"/>
    <numFmt numFmtId="175" formatCode="_-&quot;$&quot;\ * #,##0_-;\-&quot;$&quot;\ * #,##0_-;_-&quot;$&quot;\ * &quot;-&quot;??_-;_-@"/>
    <numFmt numFmtId="176" formatCode="_(&quot;$&quot;\ * #,##0.0_);_(&quot;$&quot;\ * \(#,##0.0\);_(&quot;$&quot;\ * &quot;-&quot;??.0_);_(@_)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</font>
    <font>
      <sz val="10"/>
      <color theme="1"/>
      <name val="Times New Roman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rgb="FF000000"/>
      <name val="Calibri"/>
      <family val="2"/>
    </font>
    <font>
      <u/>
      <sz val="11"/>
      <color rgb="FF0000FF"/>
      <name val="Calibri"/>
      <family val="2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theme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medium">
        <color rgb="FFCCCCCC"/>
      </top>
      <bottom style="double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36">
    <xf numFmtId="170" fontId="0" fillId="0" borderId="0"/>
    <xf numFmtId="170" fontId="3" fillId="0" borderId="0" applyNumberFormat="0" applyFill="0" applyBorder="0" applyAlignment="0" applyProtection="0">
      <alignment vertical="top"/>
      <protection locked="0"/>
    </xf>
    <xf numFmtId="170" fontId="2" fillId="0" borderId="0"/>
    <xf numFmtId="170" fontId="1" fillId="0" borderId="0"/>
    <xf numFmtId="170" fontId="1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13" fillId="0" borderId="0" applyNumberFormat="0" applyFill="0" applyBorder="0" applyAlignment="0" applyProtection="0"/>
    <xf numFmtId="170" fontId="14" fillId="0" borderId="0"/>
    <xf numFmtId="170" fontId="1" fillId="0" borderId="0"/>
    <xf numFmtId="17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31" borderId="0" applyNumberFormat="0" applyBorder="0" applyAlignment="0" applyProtection="0"/>
    <xf numFmtId="0" fontId="18" fillId="15" borderId="0" applyNumberFormat="0" applyBorder="0" applyAlignment="0" applyProtection="0"/>
    <xf numFmtId="0" fontId="19" fillId="32" borderId="8" applyNumberFormat="0" applyAlignment="0" applyProtection="0"/>
    <xf numFmtId="0" fontId="20" fillId="33" borderId="9" applyNumberFormat="0" applyAlignment="0" applyProtection="0"/>
    <xf numFmtId="171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16" borderId="0" applyNumberFormat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19" borderId="8" applyNumberFormat="0" applyAlignment="0" applyProtection="0"/>
    <xf numFmtId="0" fontId="27" fillId="0" borderId="10" applyNumberFormat="0" applyFill="0" applyAlignment="0" applyProtection="0"/>
    <xf numFmtId="0" fontId="28" fillId="34" borderId="0" applyNumberFormat="0" applyBorder="0" applyAlignment="0" applyProtection="0"/>
    <xf numFmtId="0" fontId="1" fillId="0" borderId="0"/>
    <xf numFmtId="0" fontId="1" fillId="0" borderId="0"/>
    <xf numFmtId="0" fontId="1" fillId="35" borderId="14" applyNumberFormat="0" applyFont="0" applyAlignment="0" applyProtection="0"/>
    <xf numFmtId="0" fontId="29" fillId="32" borderId="15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/>
    <xf numFmtId="43" fontId="34" fillId="0" borderId="0" applyFont="0" applyFill="0" applyBorder="0" applyAlignment="0" applyProtection="0"/>
    <xf numFmtId="0" fontId="34" fillId="0" borderId="0"/>
    <xf numFmtId="0" fontId="2" fillId="0" borderId="0"/>
    <xf numFmtId="0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0" fontId="2" fillId="0" borderId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/>
    <xf numFmtId="0" fontId="35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72">
    <xf numFmtId="170" fontId="0" fillId="0" borderId="0" xfId="0"/>
    <xf numFmtId="166" fontId="0" fillId="0" borderId="0" xfId="0" applyNumberFormat="1"/>
    <xf numFmtId="170" fontId="0" fillId="0" borderId="0" xfId="0" applyProtection="1">
      <protection hidden="1"/>
    </xf>
    <xf numFmtId="170" fontId="8" fillId="0" borderId="0" xfId="0" applyFont="1" applyProtection="1">
      <protection hidden="1"/>
    </xf>
    <xf numFmtId="170" fontId="4" fillId="4" borderId="1" xfId="0" applyFont="1" applyFill="1" applyBorder="1" applyAlignment="1" applyProtection="1">
      <alignment horizontal="center"/>
      <protection locked="0" hidden="1"/>
    </xf>
    <xf numFmtId="170" fontId="0" fillId="0" borderId="0" xfId="0" applyProtection="1">
      <protection locked="0" hidden="1"/>
    </xf>
    <xf numFmtId="170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0" fontId="0" fillId="5" borderId="1" xfId="0" applyFill="1" applyBorder="1" applyProtection="1">
      <protection locked="0" hidden="1"/>
    </xf>
    <xf numFmtId="166" fontId="0" fillId="5" borderId="1" xfId="0" applyNumberFormat="1" applyFill="1" applyBorder="1" applyProtection="1">
      <protection locked="0" hidden="1"/>
    </xf>
    <xf numFmtId="2" fontId="0" fillId="0" borderId="0" xfId="0" applyNumberFormat="1" applyProtection="1">
      <protection locked="0" hidden="1"/>
    </xf>
    <xf numFmtId="170" fontId="4" fillId="5" borderId="0" xfId="0" applyFont="1" applyFill="1" applyProtection="1">
      <protection locked="0" hidden="1"/>
    </xf>
    <xf numFmtId="164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5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170" fontId="4" fillId="4" borderId="1" xfId="0" applyFont="1" applyFill="1" applyBorder="1" applyAlignment="1" applyProtection="1">
      <alignment horizontal="left"/>
      <protection locked="0" hidden="1"/>
    </xf>
    <xf numFmtId="170" fontId="4" fillId="4" borderId="1" xfId="0" applyFont="1" applyFill="1" applyBorder="1" applyAlignment="1" applyProtection="1">
      <alignment horizontal="center" vertical="center" wrapText="1"/>
      <protection locked="0" hidden="1"/>
    </xf>
    <xf numFmtId="3" fontId="0" fillId="0" borderId="1" xfId="0" applyNumberFormat="1" applyBorder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166" fontId="0" fillId="5" borderId="4" xfId="0" applyNumberFormat="1" applyFill="1" applyBorder="1" applyProtection="1">
      <protection locked="0" hidden="1"/>
    </xf>
    <xf numFmtId="166" fontId="0" fillId="0" borderId="0" xfId="0" applyNumberFormat="1" applyProtection="1">
      <protection locked="0" hidden="1"/>
    </xf>
    <xf numFmtId="170" fontId="8" fillId="0" borderId="0" xfId="0" applyFont="1"/>
    <xf numFmtId="3" fontId="0" fillId="0" borderId="1" xfId="0" applyNumberFormat="1" applyBorder="1" applyProtection="1">
      <protection locked="0" hidden="1"/>
    </xf>
    <xf numFmtId="170" fontId="4" fillId="6" borderId="1" xfId="0" applyFont="1" applyFill="1" applyBorder="1" applyAlignment="1" applyProtection="1">
      <alignment horizontal="center" vertical="center" wrapText="1"/>
      <protection locked="0" hidden="1"/>
    </xf>
    <xf numFmtId="170" fontId="4" fillId="6" borderId="1" xfId="0" applyFont="1" applyFill="1" applyBorder="1" applyAlignment="1" applyProtection="1">
      <alignment horizontal="center"/>
      <protection locked="0" hidden="1"/>
    </xf>
    <xf numFmtId="170" fontId="7" fillId="8" borderId="1" xfId="0" applyFont="1" applyFill="1" applyBorder="1" applyAlignment="1">
      <alignment horizontal="center"/>
    </xf>
    <xf numFmtId="170" fontId="3" fillId="3" borderId="3" xfId="1" applyFill="1" applyBorder="1" applyAlignment="1" applyProtection="1">
      <alignment horizontal="center" vertical="center"/>
    </xf>
    <xf numFmtId="164" fontId="0" fillId="0" borderId="0" xfId="0" applyNumberFormat="1" applyProtection="1">
      <protection locked="0" hidden="1"/>
    </xf>
    <xf numFmtId="170" fontId="4" fillId="6" borderId="1" xfId="0" applyFont="1" applyFill="1" applyBorder="1" applyAlignment="1" applyProtection="1">
      <alignment horizontal="center" vertical="center"/>
      <protection locked="0" hidden="1"/>
    </xf>
    <xf numFmtId="170" fontId="0" fillId="0" borderId="1" xfId="0" applyBorder="1" applyProtection="1">
      <protection locked="0" hidden="1"/>
    </xf>
    <xf numFmtId="17" fontId="0" fillId="0" borderId="1" xfId="0" applyNumberFormat="1" applyBorder="1" applyProtection="1">
      <protection locked="0" hidden="1"/>
    </xf>
    <xf numFmtId="166" fontId="0" fillId="0" borderId="1" xfId="0" applyNumberFormat="1" applyBorder="1"/>
    <xf numFmtId="170" fontId="10" fillId="8" borderId="1" xfId="0" applyFont="1" applyFill="1" applyBorder="1" applyAlignment="1">
      <alignment horizontal="center" vertical="center" wrapText="1"/>
    </xf>
    <xf numFmtId="170" fontId="10" fillId="8" borderId="1" xfId="0" applyFont="1" applyFill="1" applyBorder="1" applyAlignment="1">
      <alignment horizontal="center" vertical="center"/>
    </xf>
    <xf numFmtId="170" fontId="0" fillId="0" borderId="0" xfId="0" applyAlignment="1">
      <alignment horizontal="center"/>
    </xf>
    <xf numFmtId="170" fontId="5" fillId="7" borderId="2" xfId="4" applyFont="1" applyFill="1" applyBorder="1" applyAlignment="1">
      <alignment horizontal="center" vertical="center" wrapText="1"/>
    </xf>
    <xf numFmtId="170" fontId="7" fillId="0" borderId="0" xfId="0" applyFont="1"/>
    <xf numFmtId="170" fontId="6" fillId="8" borderId="1" xfId="0" applyFont="1" applyFill="1" applyBorder="1" applyAlignment="1">
      <alignment horizontal="center"/>
    </xf>
    <xf numFmtId="170" fontId="9" fillId="2" borderId="1" xfId="0" applyFont="1" applyFill="1" applyBorder="1" applyAlignment="1">
      <alignment horizontal="center" vertical="center"/>
    </xf>
    <xf numFmtId="170" fontId="10" fillId="2" borderId="1" xfId="0" applyFont="1" applyFill="1" applyBorder="1" applyAlignment="1">
      <alignment horizontal="center" vertical="center"/>
    </xf>
    <xf numFmtId="170" fontId="9" fillId="0" borderId="1" xfId="0" applyFont="1" applyBorder="1" applyAlignment="1">
      <alignment horizontal="center" vertical="center"/>
    </xf>
    <xf numFmtId="170" fontId="9" fillId="11" borderId="1" xfId="0" applyFont="1" applyFill="1" applyBorder="1" applyAlignment="1">
      <alignment horizontal="center" vertical="center"/>
    </xf>
    <xf numFmtId="170" fontId="9" fillId="11" borderId="1" xfId="0" applyFont="1" applyFill="1" applyBorder="1" applyAlignment="1">
      <alignment horizontal="center" vertical="center" wrapText="1"/>
    </xf>
    <xf numFmtId="170" fontId="10" fillId="11" borderId="1" xfId="0" applyFont="1" applyFill="1" applyBorder="1" applyAlignment="1">
      <alignment horizontal="center" vertical="center" wrapText="1"/>
    </xf>
    <xf numFmtId="20" fontId="10" fillId="8" borderId="1" xfId="0" applyNumberFormat="1" applyFont="1" applyFill="1" applyBorder="1" applyAlignment="1">
      <alignment horizontal="center" vertical="center" wrapText="1"/>
    </xf>
    <xf numFmtId="0" fontId="10" fillId="8" borderId="1" xfId="0" applyNumberFormat="1" applyFont="1" applyFill="1" applyBorder="1" applyAlignment="1">
      <alignment horizontal="center" vertical="center"/>
    </xf>
    <xf numFmtId="0" fontId="7" fillId="8" borderId="1" xfId="0" applyNumberFormat="1" applyFont="1" applyFill="1" applyBorder="1" applyAlignment="1">
      <alignment horizontal="center"/>
    </xf>
    <xf numFmtId="170" fontId="7" fillId="0" borderId="1" xfId="0" applyFont="1" applyBorder="1"/>
    <xf numFmtId="170" fontId="4" fillId="0" borderId="0" xfId="0" applyFont="1" applyAlignment="1" applyProtection="1">
      <alignment horizontal="center" vertical="top" wrapText="1"/>
      <protection locked="0" hidden="1"/>
    </xf>
    <xf numFmtId="3" fontId="0" fillId="0" borderId="0" xfId="0" applyNumberFormat="1" applyAlignment="1" applyProtection="1">
      <alignment horizontal="center" vertical="top"/>
      <protection locked="0" hidden="1"/>
    </xf>
    <xf numFmtId="170" fontId="4" fillId="7" borderId="1" xfId="0" applyFont="1" applyFill="1" applyBorder="1" applyAlignment="1" applyProtection="1">
      <alignment horizontal="center" vertical="top" wrapText="1"/>
      <protection locked="0" hidden="1"/>
    </xf>
    <xf numFmtId="170" fontId="4" fillId="7" borderId="1" xfId="0" applyFont="1" applyFill="1" applyBorder="1" applyAlignment="1">
      <alignment horizontal="left" vertical="top" wrapText="1"/>
    </xf>
    <xf numFmtId="170" fontId="0" fillId="0" borderId="0" xfId="0" applyAlignment="1">
      <alignment horizontal="center" vertical="top"/>
    </xf>
    <xf numFmtId="170" fontId="0" fillId="0" borderId="0" xfId="0" applyAlignment="1">
      <alignment horizontal="center" vertical="top" wrapText="1"/>
    </xf>
    <xf numFmtId="170" fontId="0" fillId="0" borderId="0" xfId="0" applyAlignment="1">
      <alignment vertical="top" wrapText="1"/>
    </xf>
    <xf numFmtId="17" fontId="0" fillId="0" borderId="1" xfId="0" applyNumberFormat="1" applyBorder="1" applyAlignment="1" applyProtection="1">
      <alignment horizontal="left" vertical="top" wrapText="1"/>
      <protection locked="0" hidden="1"/>
    </xf>
    <xf numFmtId="39" fontId="12" fillId="2" borderId="1" xfId="0" applyNumberFormat="1" applyFont="1" applyFill="1" applyBorder="1" applyAlignment="1">
      <alignment horizontal="right" vertical="top" wrapText="1"/>
    </xf>
    <xf numFmtId="39" fontId="0" fillId="2" borderId="1" xfId="0" applyNumberFormat="1" applyFill="1" applyBorder="1" applyAlignment="1" applyProtection="1">
      <alignment horizontal="right" vertical="top" wrapText="1"/>
      <protection locked="0" hidden="1"/>
    </xf>
    <xf numFmtId="39" fontId="12" fillId="0" borderId="0" xfId="0" applyNumberFormat="1" applyFont="1" applyAlignment="1">
      <alignment horizontal="right" vertical="top" wrapText="1"/>
    </xf>
    <xf numFmtId="39" fontId="0" fillId="0" borderId="0" xfId="0" applyNumberFormat="1" applyAlignment="1">
      <alignment horizontal="right" vertical="top" wrapText="1"/>
    </xf>
    <xf numFmtId="164" fontId="0" fillId="0" borderId="0" xfId="0" applyNumberFormat="1" applyAlignment="1" applyProtection="1">
      <alignment horizontal="center" vertical="top" wrapText="1"/>
      <protection locked="0" hidden="1"/>
    </xf>
    <xf numFmtId="170" fontId="0" fillId="0" borderId="1" xfId="0" applyBorder="1" applyAlignment="1">
      <alignment horizontal="right" vertical="top" wrapText="1"/>
    </xf>
    <xf numFmtId="170" fontId="4" fillId="7" borderId="1" xfId="0" applyFont="1" applyFill="1" applyBorder="1" applyAlignment="1" applyProtection="1">
      <alignment horizontal="left" vertical="top" wrapText="1"/>
      <protection locked="0" hidden="1"/>
    </xf>
    <xf numFmtId="170" fontId="0" fillId="12" borderId="0" xfId="0" applyFill="1" applyAlignment="1">
      <alignment horizontal="center" vertical="top"/>
    </xf>
    <xf numFmtId="17" fontId="0" fillId="2" borderId="1" xfId="0" applyNumberFormat="1" applyFill="1" applyBorder="1" applyAlignment="1">
      <alignment horizontal="left" vertical="top"/>
    </xf>
    <xf numFmtId="4" fontId="0" fillId="0" borderId="1" xfId="0" applyNumberFormat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39" fontId="12" fillId="7" borderId="1" xfId="0" applyNumberFormat="1" applyFont="1" applyFill="1" applyBorder="1" applyAlignment="1" applyProtection="1">
      <alignment horizontal="right" vertical="top" wrapText="1"/>
      <protection locked="0" hidden="1"/>
    </xf>
    <xf numFmtId="168" fontId="0" fillId="2" borderId="1" xfId="5" applyNumberFormat="1" applyFont="1" applyFill="1" applyBorder="1" applyAlignment="1" applyProtection="1">
      <alignment horizontal="right" vertical="top" wrapText="1"/>
      <protection locked="0" hidden="1"/>
    </xf>
    <xf numFmtId="170" fontId="4" fillId="10" borderId="2" xfId="0" applyFont="1" applyFill="1" applyBorder="1" applyAlignment="1">
      <alignment horizontal="center" vertical="top"/>
    </xf>
    <xf numFmtId="3" fontId="0" fillId="0" borderId="0" xfId="0" applyNumberFormat="1" applyAlignment="1">
      <alignment horizontal="center" vertical="top"/>
    </xf>
    <xf numFmtId="17" fontId="36" fillId="0" borderId="17" xfId="0" applyNumberFormat="1" applyFont="1" applyBorder="1" applyAlignment="1">
      <alignment horizontal="left" vertical="top"/>
    </xf>
    <xf numFmtId="166" fontId="36" fillId="0" borderId="17" xfId="0" applyNumberFormat="1" applyFont="1" applyBorder="1" applyAlignment="1">
      <alignment horizontal="right" vertical="top"/>
    </xf>
    <xf numFmtId="169" fontId="36" fillId="0" borderId="18" xfId="0" applyNumberFormat="1" applyFont="1" applyBorder="1" applyAlignment="1">
      <alignment horizontal="right" vertical="top" wrapText="1"/>
    </xf>
    <xf numFmtId="169" fontId="36" fillId="0" borderId="19" xfId="0" applyNumberFormat="1" applyFont="1" applyBorder="1" applyAlignment="1">
      <alignment horizontal="right" vertical="top" wrapText="1"/>
    </xf>
    <xf numFmtId="169" fontId="36" fillId="0" borderId="17" xfId="0" applyNumberFormat="1" applyFont="1" applyBorder="1" applyAlignment="1">
      <alignment horizontal="right" vertical="top" wrapText="1"/>
    </xf>
    <xf numFmtId="169" fontId="36" fillId="0" borderId="20" xfId="0" applyNumberFormat="1" applyFont="1" applyBorder="1" applyAlignment="1">
      <alignment horizontal="right" vertical="top" wrapText="1"/>
    </xf>
    <xf numFmtId="4" fontId="33" fillId="36" borderId="18" xfId="0" applyNumberFormat="1" applyFont="1" applyFill="1" applyBorder="1" applyAlignment="1">
      <alignment horizontal="right" vertical="top"/>
    </xf>
    <xf numFmtId="0" fontId="2" fillId="0" borderId="0" xfId="0" applyNumberFormat="1" applyFont="1" applyAlignment="1">
      <alignment vertical="top"/>
    </xf>
    <xf numFmtId="170" fontId="37" fillId="0" borderId="0" xfId="0" applyFont="1" applyAlignment="1">
      <alignment horizontal="center" vertical="top" wrapText="1"/>
    </xf>
    <xf numFmtId="170" fontId="33" fillId="0" borderId="0" xfId="0" applyFont="1" applyAlignment="1">
      <alignment horizontal="center" vertical="top"/>
    </xf>
    <xf numFmtId="170" fontId="37" fillId="37" borderId="18" xfId="0" applyFont="1" applyFill="1" applyBorder="1" applyAlignment="1">
      <alignment horizontal="center" vertical="top"/>
    </xf>
    <xf numFmtId="170" fontId="37" fillId="0" borderId="0" xfId="0" applyFont="1" applyAlignment="1">
      <alignment horizontal="center" vertical="top"/>
    </xf>
    <xf numFmtId="17" fontId="36" fillId="36" borderId="18" xfId="0" applyNumberFormat="1" applyFont="1" applyFill="1" applyBorder="1" applyAlignment="1">
      <alignment horizontal="left" vertical="top"/>
    </xf>
    <xf numFmtId="166" fontId="36" fillId="0" borderId="18" xfId="0" applyNumberFormat="1" applyFont="1" applyBorder="1" applyAlignment="1">
      <alignment horizontal="right" vertical="top"/>
    </xf>
    <xf numFmtId="169" fontId="36" fillId="13" borderId="18" xfId="0" applyNumberFormat="1" applyFont="1" applyFill="1" applyBorder="1" applyAlignment="1">
      <alignment horizontal="right" vertical="top" wrapText="1"/>
    </xf>
    <xf numFmtId="2" fontId="37" fillId="0" borderId="21" xfId="0" applyNumberFormat="1" applyFont="1" applyBorder="1" applyAlignment="1">
      <alignment vertical="top"/>
    </xf>
    <xf numFmtId="2" fontId="33" fillId="0" borderId="18" xfId="0" applyNumberFormat="1" applyFont="1" applyBorder="1" applyAlignment="1">
      <alignment vertical="top"/>
    </xf>
    <xf numFmtId="3" fontId="39" fillId="0" borderId="0" xfId="0" applyNumberFormat="1" applyFont="1" applyAlignment="1">
      <alignment vertical="top"/>
    </xf>
    <xf numFmtId="169" fontId="33" fillId="0" borderId="0" xfId="0" applyNumberFormat="1" applyFont="1" applyAlignment="1">
      <alignment vertical="top"/>
    </xf>
    <xf numFmtId="166" fontId="36" fillId="36" borderId="18" xfId="0" applyNumberFormat="1" applyFont="1" applyFill="1" applyBorder="1" applyAlignment="1">
      <alignment horizontal="right" vertical="top"/>
    </xf>
    <xf numFmtId="169" fontId="36" fillId="13" borderId="17" xfId="0" applyNumberFormat="1" applyFont="1" applyFill="1" applyBorder="1" applyAlignment="1">
      <alignment horizontal="right" vertical="top" wrapText="1"/>
    </xf>
    <xf numFmtId="2" fontId="37" fillId="0" borderId="21" xfId="0" applyNumberFormat="1" applyFont="1" applyBorder="1" applyAlignment="1">
      <alignment horizontal="center" vertical="top"/>
    </xf>
    <xf numFmtId="2" fontId="37" fillId="0" borderId="19" xfId="0" applyNumberFormat="1" applyFont="1" applyBorder="1" applyAlignment="1">
      <alignment horizontal="center" vertical="top"/>
    </xf>
    <xf numFmtId="3" fontId="40" fillId="0" borderId="0" xfId="0" applyNumberFormat="1" applyFont="1" applyAlignment="1">
      <alignment vertical="top"/>
    </xf>
    <xf numFmtId="3" fontId="33" fillId="0" borderId="0" xfId="0" applyNumberFormat="1" applyFont="1" applyAlignment="1">
      <alignment vertical="top"/>
    </xf>
    <xf numFmtId="17" fontId="36" fillId="36" borderId="18" xfId="0" applyNumberFormat="1" applyFont="1" applyFill="1" applyBorder="1" applyAlignment="1">
      <alignment horizontal="center" vertical="top"/>
    </xf>
    <xf numFmtId="3" fontId="36" fillId="36" borderId="18" xfId="0" applyNumberFormat="1" applyFont="1" applyFill="1" applyBorder="1" applyAlignment="1">
      <alignment horizontal="right" vertical="top"/>
    </xf>
    <xf numFmtId="169" fontId="36" fillId="36" borderId="18" xfId="0" applyNumberFormat="1" applyFont="1" applyFill="1" applyBorder="1" applyAlignment="1">
      <alignment horizontal="right" vertical="top"/>
    </xf>
    <xf numFmtId="169" fontId="36" fillId="0" borderId="0" xfId="0" applyNumberFormat="1" applyFont="1" applyAlignment="1">
      <alignment vertical="top"/>
    </xf>
    <xf numFmtId="169" fontId="36" fillId="0" borderId="0" xfId="0" applyNumberFormat="1" applyFont="1" applyAlignment="1">
      <alignment horizontal="right" vertical="top"/>
    </xf>
    <xf numFmtId="2" fontId="33" fillId="0" borderId="0" xfId="0" applyNumberFormat="1" applyFont="1" applyAlignment="1">
      <alignment vertical="top"/>
    </xf>
    <xf numFmtId="3" fontId="36" fillId="0" borderId="18" xfId="0" applyNumberFormat="1" applyFont="1" applyBorder="1" applyAlignment="1">
      <alignment horizontal="right" vertical="top"/>
    </xf>
    <xf numFmtId="169" fontId="36" fillId="0" borderId="18" xfId="0" applyNumberFormat="1" applyFont="1" applyBorder="1" applyAlignment="1">
      <alignment horizontal="right" vertical="top"/>
    </xf>
    <xf numFmtId="3" fontId="33" fillId="0" borderId="0" xfId="0" applyNumberFormat="1" applyFont="1" applyAlignment="1">
      <alignment horizontal="center" vertical="top"/>
    </xf>
    <xf numFmtId="169" fontId="33" fillId="0" borderId="0" xfId="0" applyNumberFormat="1" applyFont="1" applyAlignment="1">
      <alignment horizontal="center" vertical="top"/>
    </xf>
    <xf numFmtId="174" fontId="36" fillId="36" borderId="18" xfId="0" applyNumberFormat="1" applyFont="1" applyFill="1" applyBorder="1" applyAlignment="1">
      <alignment horizontal="right" vertical="top"/>
    </xf>
    <xf numFmtId="169" fontId="36" fillId="13" borderId="18" xfId="0" applyNumberFormat="1" applyFont="1" applyFill="1" applyBorder="1" applyAlignment="1">
      <alignment horizontal="center" vertical="top" wrapText="1"/>
    </xf>
    <xf numFmtId="169" fontId="36" fillId="0" borderId="19" xfId="0" applyNumberFormat="1" applyFont="1" applyBorder="1" applyAlignment="1">
      <alignment horizontal="center" vertical="top" wrapText="1"/>
    </xf>
    <xf numFmtId="3" fontId="40" fillId="0" borderId="18" xfId="0" applyNumberFormat="1" applyFont="1" applyBorder="1" applyAlignment="1">
      <alignment vertical="top"/>
    </xf>
    <xf numFmtId="169" fontId="36" fillId="13" borderId="17" xfId="0" applyNumberFormat="1" applyFont="1" applyFill="1" applyBorder="1" applyAlignment="1">
      <alignment horizontal="center" vertical="top" wrapText="1"/>
    </xf>
    <xf numFmtId="169" fontId="36" fillId="0" borderId="20" xfId="0" applyNumberFormat="1" applyFont="1" applyBorder="1" applyAlignment="1">
      <alignment horizontal="center" vertical="top" wrapText="1"/>
    </xf>
    <xf numFmtId="2" fontId="33" fillId="37" borderId="18" xfId="0" applyNumberFormat="1" applyFont="1" applyFill="1" applyBorder="1" applyAlignment="1">
      <alignment vertical="top"/>
    </xf>
    <xf numFmtId="170" fontId="33" fillId="37" borderId="18" xfId="0" applyFont="1" applyFill="1" applyBorder="1" applyAlignment="1">
      <alignment vertical="top"/>
    </xf>
    <xf numFmtId="0" fontId="33" fillId="37" borderId="18" xfId="0" applyNumberFormat="1" applyFont="1" applyFill="1" applyBorder="1" applyAlignment="1">
      <alignment vertical="top"/>
    </xf>
    <xf numFmtId="17" fontId="33" fillId="36" borderId="18" xfId="0" applyNumberFormat="1" applyFont="1" applyFill="1" applyBorder="1" applyAlignment="1">
      <alignment horizontal="center" vertical="top"/>
    </xf>
    <xf numFmtId="39" fontId="33" fillId="36" borderId="18" xfId="0" applyNumberFormat="1" applyFont="1" applyFill="1" applyBorder="1" applyAlignment="1">
      <alignment horizontal="center" vertical="top"/>
    </xf>
    <xf numFmtId="169" fontId="33" fillId="36" borderId="18" xfId="0" applyNumberFormat="1" applyFont="1" applyFill="1" applyBorder="1" applyAlignment="1">
      <alignment horizontal="center" vertical="top"/>
    </xf>
    <xf numFmtId="3" fontId="33" fillId="36" borderId="18" xfId="0" applyNumberFormat="1" applyFont="1" applyFill="1" applyBorder="1" applyAlignment="1">
      <alignment vertical="top"/>
    </xf>
    <xf numFmtId="170" fontId="33" fillId="0" borderId="18" xfId="0" applyFont="1" applyBorder="1" applyAlignment="1">
      <alignment vertical="top"/>
    </xf>
    <xf numFmtId="170" fontId="33" fillId="36" borderId="0" xfId="0" applyFont="1" applyFill="1" applyAlignment="1">
      <alignment vertical="top"/>
    </xf>
    <xf numFmtId="3" fontId="33" fillId="0" borderId="18" xfId="0" applyNumberFormat="1" applyFont="1" applyBorder="1" applyAlignment="1">
      <alignment horizontal="right" vertical="top"/>
    </xf>
    <xf numFmtId="3" fontId="33" fillId="0" borderId="18" xfId="0" applyNumberFormat="1" applyFont="1" applyBorder="1" applyAlignment="1">
      <alignment horizontal="center" vertical="top"/>
    </xf>
    <xf numFmtId="169" fontId="33" fillId="0" borderId="18" xfId="0" applyNumberFormat="1" applyFont="1" applyBorder="1" applyAlignment="1">
      <alignment horizontal="center" vertical="top"/>
    </xf>
    <xf numFmtId="3" fontId="33" fillId="0" borderId="18" xfId="0" applyNumberFormat="1" applyFont="1" applyBorder="1" applyAlignment="1">
      <alignment vertical="top"/>
    </xf>
    <xf numFmtId="170" fontId="37" fillId="0" borderId="0" xfId="0" applyFont="1" applyAlignment="1">
      <alignment vertical="top" wrapText="1"/>
    </xf>
    <xf numFmtId="3" fontId="37" fillId="0" borderId="0" xfId="0" applyNumberFormat="1" applyFont="1" applyAlignment="1">
      <alignment horizontal="center" vertical="top"/>
    </xf>
    <xf numFmtId="166" fontId="40" fillId="0" borderId="27" xfId="0" applyNumberFormat="1" applyFont="1" applyBorder="1" applyAlignment="1">
      <alignment horizontal="right" vertical="top"/>
    </xf>
    <xf numFmtId="2" fontId="33" fillId="36" borderId="18" xfId="0" applyNumberFormat="1" applyFont="1" applyFill="1" applyBorder="1" applyAlignment="1">
      <alignment horizontal="left" vertical="top"/>
    </xf>
    <xf numFmtId="0" fontId="33" fillId="36" borderId="18" xfId="0" applyNumberFormat="1" applyFont="1" applyFill="1" applyBorder="1" applyAlignment="1">
      <alignment horizontal="right" vertical="top"/>
    </xf>
    <xf numFmtId="170" fontId="37" fillId="0" borderId="0" xfId="0" applyFont="1" applyAlignment="1">
      <alignment horizontal="left" vertical="top"/>
    </xf>
    <xf numFmtId="170" fontId="33" fillId="36" borderId="18" xfId="0" applyFont="1" applyFill="1" applyBorder="1" applyAlignment="1">
      <alignment horizontal="left" vertical="top"/>
    </xf>
    <xf numFmtId="2" fontId="33" fillId="37" borderId="18" xfId="0" applyNumberFormat="1" applyFont="1" applyFill="1" applyBorder="1" applyAlignment="1">
      <alignment horizontal="center" vertical="top"/>
    </xf>
    <xf numFmtId="170" fontId="33" fillId="37" borderId="18" xfId="0" applyFont="1" applyFill="1" applyBorder="1" applyAlignment="1">
      <alignment horizontal="center" vertical="top"/>
    </xf>
    <xf numFmtId="2" fontId="37" fillId="0" borderId="0" xfId="0" applyNumberFormat="1" applyFont="1" applyAlignment="1">
      <alignment vertical="top"/>
    </xf>
    <xf numFmtId="17" fontId="33" fillId="36" borderId="17" xfId="0" applyNumberFormat="1" applyFont="1" applyFill="1" applyBorder="1" applyAlignment="1">
      <alignment horizontal="center" vertical="top"/>
    </xf>
    <xf numFmtId="166" fontId="33" fillId="36" borderId="17" xfId="0" applyNumberFormat="1" applyFont="1" applyFill="1" applyBorder="1" applyAlignment="1">
      <alignment horizontal="center" vertical="top"/>
    </xf>
    <xf numFmtId="175" fontId="33" fillId="36" borderId="19" xfId="0" applyNumberFormat="1" applyFont="1" applyFill="1" applyBorder="1" applyAlignment="1">
      <alignment horizontal="center" vertical="top"/>
    </xf>
    <xf numFmtId="166" fontId="33" fillId="36" borderId="27" xfId="0" applyNumberFormat="1" applyFont="1" applyFill="1" applyBorder="1" applyAlignment="1">
      <alignment horizontal="center" vertical="top"/>
    </xf>
    <xf numFmtId="170" fontId="37" fillId="0" borderId="18" xfId="0" applyFont="1" applyBorder="1" applyAlignment="1">
      <alignment horizontal="center" vertical="top"/>
    </xf>
    <xf numFmtId="2" fontId="3" fillId="0" borderId="18" xfId="0" applyNumberFormat="1" applyFont="1" applyBorder="1" applyAlignment="1">
      <alignment vertical="top" wrapText="1"/>
    </xf>
    <xf numFmtId="166" fontId="37" fillId="0" borderId="0" xfId="0" applyNumberFormat="1" applyFont="1" applyAlignment="1">
      <alignment horizontal="center" vertical="top"/>
    </xf>
    <xf numFmtId="170" fontId="37" fillId="0" borderId="0" xfId="0" applyFont="1" applyAlignment="1">
      <alignment vertical="top"/>
    </xf>
    <xf numFmtId="166" fontId="33" fillId="0" borderId="18" xfId="0" applyNumberFormat="1" applyFont="1" applyBorder="1" applyAlignment="1">
      <alignment horizontal="right" vertical="top"/>
    </xf>
    <xf numFmtId="169" fontId="33" fillId="0" borderId="18" xfId="0" applyNumberFormat="1" applyFont="1" applyBorder="1" applyAlignment="1">
      <alignment horizontal="right" vertical="top"/>
    </xf>
    <xf numFmtId="2" fontId="33" fillId="0" borderId="18" xfId="0" applyNumberFormat="1" applyFont="1" applyBorder="1" applyAlignment="1">
      <alignment horizontal="right" vertical="top"/>
    </xf>
    <xf numFmtId="169" fontId="33" fillId="13" borderId="18" xfId="0" applyNumberFormat="1" applyFont="1" applyFill="1" applyBorder="1" applyAlignment="1">
      <alignment horizontal="right" vertical="top" wrapText="1"/>
    </xf>
    <xf numFmtId="176" fontId="33" fillId="13" borderId="19" xfId="0" applyNumberFormat="1" applyFont="1" applyFill="1" applyBorder="1" applyAlignment="1">
      <alignment horizontal="right" vertical="top" wrapText="1"/>
    </xf>
    <xf numFmtId="176" fontId="40" fillId="0" borderId="21" xfId="0" applyNumberFormat="1" applyFont="1" applyBorder="1" applyAlignment="1">
      <alignment horizontal="right" vertical="top"/>
    </xf>
    <xf numFmtId="169" fontId="33" fillId="13" borderId="17" xfId="0" applyNumberFormat="1" applyFont="1" applyFill="1" applyBorder="1" applyAlignment="1">
      <alignment horizontal="right" vertical="top" wrapText="1"/>
    </xf>
    <xf numFmtId="176" fontId="33" fillId="13" borderId="20" xfId="0" applyNumberFormat="1" applyFont="1" applyFill="1" applyBorder="1" applyAlignment="1">
      <alignment horizontal="right" vertical="top" wrapText="1"/>
    </xf>
    <xf numFmtId="2" fontId="33" fillId="36" borderId="18" xfId="0" applyNumberFormat="1" applyFont="1" applyFill="1" applyBorder="1" applyAlignment="1">
      <alignment horizontal="center" vertical="top"/>
    </xf>
    <xf numFmtId="0" fontId="33" fillId="36" borderId="18" xfId="0" applyNumberFormat="1" applyFont="1" applyFill="1" applyBorder="1" applyAlignment="1">
      <alignment horizontal="center" vertical="top"/>
    </xf>
    <xf numFmtId="170" fontId="33" fillId="36" borderId="18" xfId="0" applyFont="1" applyFill="1" applyBorder="1" applyAlignment="1">
      <alignment horizontal="center" vertical="top"/>
    </xf>
    <xf numFmtId="170" fontId="33" fillId="0" borderId="0" xfId="0" applyFont="1" applyAlignment="1">
      <alignment horizontal="center" vertical="top" wrapText="1"/>
    </xf>
    <xf numFmtId="2" fontId="33" fillId="36" borderId="18" xfId="0" applyNumberFormat="1" applyFont="1" applyFill="1" applyBorder="1" applyAlignment="1">
      <alignment horizontal="right" vertical="top"/>
    </xf>
    <xf numFmtId="170" fontId="33" fillId="36" borderId="19" xfId="0" applyFont="1" applyFill="1" applyBorder="1" applyAlignment="1">
      <alignment horizontal="right" vertical="top"/>
    </xf>
    <xf numFmtId="176" fontId="33" fillId="36" borderId="18" xfId="0" applyNumberFormat="1" applyFont="1" applyFill="1" applyBorder="1" applyAlignment="1">
      <alignment horizontal="right" vertical="top"/>
    </xf>
    <xf numFmtId="176" fontId="33" fillId="36" borderId="21" xfId="0" applyNumberFormat="1" applyFont="1" applyFill="1" applyBorder="1" applyAlignment="1">
      <alignment horizontal="right" vertical="top"/>
    </xf>
    <xf numFmtId="170" fontId="33" fillId="36" borderId="19" xfId="0" applyFont="1" applyFill="1" applyBorder="1" applyAlignment="1">
      <alignment horizontal="center" vertical="top"/>
    </xf>
    <xf numFmtId="176" fontId="33" fillId="0" borderId="0" xfId="0" applyNumberFormat="1" applyFont="1" applyAlignment="1">
      <alignment horizontal="right" vertical="top"/>
    </xf>
    <xf numFmtId="176" fontId="33" fillId="0" borderId="18" xfId="0" applyNumberFormat="1" applyFont="1" applyBorder="1" applyAlignment="1">
      <alignment horizontal="right" vertical="top"/>
    </xf>
    <xf numFmtId="17" fontId="33" fillId="36" borderId="18" xfId="0" applyNumberFormat="1" applyFont="1" applyFill="1" applyBorder="1" applyAlignment="1">
      <alignment vertical="top"/>
    </xf>
    <xf numFmtId="3" fontId="33" fillId="36" borderId="18" xfId="0" applyNumberFormat="1" applyFont="1" applyFill="1" applyBorder="1" applyAlignment="1">
      <alignment horizontal="right" vertical="top"/>
    </xf>
    <xf numFmtId="170" fontId="33" fillId="36" borderId="0" xfId="0" applyFont="1" applyFill="1" applyAlignment="1">
      <alignment horizontal="right" vertical="top"/>
    </xf>
    <xf numFmtId="4" fontId="33" fillId="0" borderId="18" xfId="0" applyNumberFormat="1" applyFont="1" applyBorder="1" applyAlignment="1">
      <alignment horizontal="right" vertical="top"/>
    </xf>
    <xf numFmtId="0" fontId="2" fillId="0" borderId="0" xfId="0" applyNumberFormat="1" applyFont="1" applyAlignment="1">
      <alignment horizontal="right" vertical="top"/>
    </xf>
    <xf numFmtId="170" fontId="41" fillId="7" borderId="18" xfId="0" applyFont="1" applyFill="1" applyBorder="1" applyAlignment="1">
      <alignment horizontal="left" vertical="top" wrapText="1"/>
    </xf>
    <xf numFmtId="170" fontId="37" fillId="7" borderId="18" xfId="0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 vertical="top"/>
    </xf>
    <xf numFmtId="39" fontId="0" fillId="7" borderId="1" xfId="0" applyNumberFormat="1" applyFill="1" applyBorder="1" applyAlignment="1" applyProtection="1">
      <alignment horizontal="right" vertical="top" wrapText="1"/>
      <protection locked="0" hidden="1"/>
    </xf>
    <xf numFmtId="17" fontId="0" fillId="0" borderId="0" xfId="0" applyNumberFormat="1" applyAlignment="1" applyProtection="1">
      <alignment horizontal="left" vertical="top" wrapText="1"/>
      <protection locked="0" hidden="1"/>
    </xf>
    <xf numFmtId="4" fontId="0" fillId="0" borderId="1" xfId="0" applyNumberFormat="1" applyBorder="1" applyAlignment="1">
      <alignment horizontal="right" vertical="top"/>
    </xf>
    <xf numFmtId="4" fontId="12" fillId="2" borderId="1" xfId="0" applyNumberFormat="1" applyFont="1" applyFill="1" applyBorder="1" applyAlignment="1">
      <alignment horizontal="right" vertical="top" wrapText="1"/>
    </xf>
    <xf numFmtId="170" fontId="0" fillId="2" borderId="1" xfId="0" applyFill="1" applyBorder="1" applyAlignment="1" applyProtection="1">
      <alignment horizontal="center" vertical="top" wrapText="1"/>
      <protection locked="0" hidden="1"/>
    </xf>
    <xf numFmtId="170" fontId="4" fillId="7" borderId="2" xfId="0" applyFont="1" applyFill="1" applyBorder="1" applyAlignment="1" applyProtection="1">
      <alignment horizontal="center" vertical="top" wrapText="1"/>
      <protection locked="0" hidden="1"/>
    </xf>
    <xf numFmtId="170" fontId="4" fillId="7" borderId="2" xfId="0" applyFont="1" applyFill="1" applyBorder="1" applyAlignment="1" applyProtection="1">
      <alignment horizontal="left" vertical="top" wrapText="1"/>
      <protection locked="0" hidden="1"/>
    </xf>
    <xf numFmtId="2" fontId="4" fillId="0" borderId="0" xfId="0" applyNumberFormat="1" applyFont="1" applyAlignment="1">
      <alignment vertical="top"/>
    </xf>
    <xf numFmtId="2" fontId="43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" fontId="0" fillId="36" borderId="18" xfId="0" applyNumberFormat="1" applyFill="1" applyBorder="1" applyAlignment="1">
      <alignment horizontal="right" vertical="top"/>
    </xf>
    <xf numFmtId="166" fontId="35" fillId="36" borderId="0" xfId="0" applyNumberFormat="1" applyFont="1" applyFill="1" applyAlignment="1">
      <alignment horizontal="right" vertical="top"/>
    </xf>
    <xf numFmtId="4" fontId="0" fillId="36" borderId="0" xfId="0" applyNumberFormat="1" applyFill="1" applyAlignment="1">
      <alignment horizontal="right" vertical="top"/>
    </xf>
    <xf numFmtId="170" fontId="44" fillId="0" borderId="29" xfId="0" applyFont="1" applyBorder="1" applyAlignment="1">
      <alignment horizontal="center" vertical="top" wrapText="1"/>
    </xf>
    <xf numFmtId="170" fontId="0" fillId="0" borderId="29" xfId="0" applyBorder="1" applyAlignment="1">
      <alignment vertical="top" wrapText="1"/>
    </xf>
    <xf numFmtId="2" fontId="0" fillId="0" borderId="0" xfId="0" applyNumberFormat="1" applyAlignment="1">
      <alignment vertical="top"/>
    </xf>
    <xf numFmtId="2" fontId="0" fillId="0" borderId="1" xfId="0" applyNumberFormat="1" applyBorder="1" applyAlignment="1">
      <alignment vertical="top"/>
    </xf>
    <xf numFmtId="2" fontId="0" fillId="7" borderId="1" xfId="0" applyNumberFormat="1" applyFill="1" applyBorder="1" applyAlignment="1">
      <alignment vertical="top"/>
    </xf>
    <xf numFmtId="166" fontId="35" fillId="38" borderId="1" xfId="0" applyNumberFormat="1" applyFont="1" applyFill="1" applyBorder="1" applyAlignment="1">
      <alignment horizontal="right" vertical="top"/>
    </xf>
    <xf numFmtId="166" fontId="35" fillId="36" borderId="1" xfId="0" applyNumberFormat="1" applyFont="1" applyFill="1" applyBorder="1" applyAlignment="1">
      <alignment horizontal="right" vertical="top"/>
    </xf>
    <xf numFmtId="4" fontId="35" fillId="36" borderId="1" xfId="0" applyNumberFormat="1" applyFont="1" applyFill="1" applyBorder="1" applyAlignment="1">
      <alignment horizontal="right" vertical="top"/>
    </xf>
    <xf numFmtId="170" fontId="45" fillId="7" borderId="1" xfId="0" applyFont="1" applyFill="1" applyBorder="1" applyAlignment="1">
      <alignment horizontal="left" vertical="top"/>
    </xf>
    <xf numFmtId="170" fontId="45" fillId="7" borderId="1" xfId="0" applyFont="1" applyFill="1" applyBorder="1" applyAlignment="1">
      <alignment horizontal="center" vertical="top" wrapText="1"/>
    </xf>
    <xf numFmtId="170" fontId="35" fillId="2" borderId="1" xfId="0" applyFont="1" applyFill="1" applyBorder="1" applyAlignment="1">
      <alignment horizontal="left" vertical="top" wrapText="1"/>
    </xf>
    <xf numFmtId="4" fontId="35" fillId="2" borderId="1" xfId="0" applyNumberFormat="1" applyFont="1" applyFill="1" applyBorder="1" applyAlignment="1">
      <alignment horizontal="right" vertical="top" wrapText="1"/>
    </xf>
    <xf numFmtId="170" fontId="4" fillId="7" borderId="1" xfId="0" applyFont="1" applyFill="1" applyBorder="1" applyAlignment="1" applyProtection="1">
      <alignment horizontal="center" vertical="top"/>
      <protection locked="0" hidden="1"/>
    </xf>
    <xf numFmtId="4" fontId="0" fillId="7" borderId="1" xfId="0" applyNumberFormat="1" applyFill="1" applyBorder="1" applyAlignment="1" applyProtection="1">
      <alignment horizontal="right" vertical="top"/>
      <protection locked="0" hidden="1"/>
    </xf>
    <xf numFmtId="167" fontId="0" fillId="7" borderId="1" xfId="0" applyNumberFormat="1" applyFill="1" applyBorder="1" applyAlignment="1" applyProtection="1">
      <alignment horizontal="right" vertical="top"/>
      <protection locked="0" hidden="1"/>
    </xf>
    <xf numFmtId="2" fontId="0" fillId="0" borderId="1" xfId="0" applyNumberFormat="1" applyBorder="1" applyAlignment="1">
      <alignment horizontal="right" vertical="top"/>
    </xf>
    <xf numFmtId="2" fontId="0" fillId="7" borderId="1" xfId="0" applyNumberFormat="1" applyFill="1" applyBorder="1" applyAlignment="1" applyProtection="1">
      <alignment horizontal="right" vertical="top"/>
      <protection locked="0" hidden="1"/>
    </xf>
    <xf numFmtId="170" fontId="15" fillId="8" borderId="1" xfId="1" applyFont="1" applyFill="1" applyBorder="1" applyAlignment="1" applyProtection="1">
      <alignment horizontal="center" vertical="center"/>
    </xf>
    <xf numFmtId="170" fontId="11" fillId="8" borderId="1" xfId="1" applyFont="1" applyFill="1" applyBorder="1" applyAlignment="1" applyProtection="1">
      <alignment horizontal="center" vertical="center"/>
    </xf>
    <xf numFmtId="170" fontId="9" fillId="9" borderId="1" xfId="0" applyFont="1" applyFill="1" applyBorder="1" applyAlignment="1">
      <alignment horizontal="center" vertical="center"/>
    </xf>
    <xf numFmtId="170" fontId="10" fillId="8" borderId="1" xfId="0" applyFont="1" applyFill="1" applyBorder="1" applyAlignment="1">
      <alignment horizontal="center" vertical="center"/>
    </xf>
    <xf numFmtId="170" fontId="9" fillId="2" borderId="1" xfId="0" applyFont="1" applyFill="1" applyBorder="1" applyAlignment="1">
      <alignment horizontal="center" vertical="center" wrapText="1"/>
    </xf>
    <xf numFmtId="170" fontId="9" fillId="9" borderId="1" xfId="0" applyFont="1" applyFill="1" applyBorder="1" applyAlignment="1">
      <alignment horizontal="center" vertical="center" wrapText="1"/>
    </xf>
    <xf numFmtId="170" fontId="9" fillId="11" borderId="1" xfId="0" applyFont="1" applyFill="1" applyBorder="1" applyAlignment="1">
      <alignment horizontal="center" vertical="center" wrapText="1"/>
    </xf>
    <xf numFmtId="0" fontId="10" fillId="8" borderId="4" xfId="0" applyNumberFormat="1" applyFont="1" applyFill="1" applyBorder="1" applyAlignment="1">
      <alignment horizontal="center" vertical="center"/>
    </xf>
    <xf numFmtId="0" fontId="10" fillId="8" borderId="5" xfId="0" applyNumberFormat="1" applyFont="1" applyFill="1" applyBorder="1" applyAlignment="1">
      <alignment horizontal="center" vertical="center"/>
    </xf>
    <xf numFmtId="170" fontId="10" fillId="11" borderId="1" xfId="0" applyFont="1" applyFill="1" applyBorder="1" applyAlignment="1">
      <alignment horizontal="center" vertical="center" wrapText="1"/>
    </xf>
    <xf numFmtId="2" fontId="37" fillId="0" borderId="21" xfId="0" applyNumberFormat="1" applyFont="1" applyBorder="1" applyAlignment="1">
      <alignment horizontal="center" vertical="top"/>
    </xf>
    <xf numFmtId="0" fontId="38" fillId="0" borderId="19" xfId="0" applyNumberFormat="1" applyFont="1" applyBorder="1"/>
    <xf numFmtId="170" fontId="37" fillId="37" borderId="21" xfId="0" applyFont="1" applyFill="1" applyBorder="1" applyAlignment="1">
      <alignment horizontal="center" vertical="top" wrapText="1"/>
    </xf>
    <xf numFmtId="0" fontId="38" fillId="0" borderId="22" xfId="0" applyNumberFormat="1" applyFont="1" applyBorder="1"/>
    <xf numFmtId="0" fontId="2" fillId="0" borderId="23" xfId="0" applyNumberFormat="1" applyFont="1" applyBorder="1" applyAlignment="1">
      <alignment vertical="top" wrapText="1"/>
    </xf>
    <xf numFmtId="0" fontId="38" fillId="0" borderId="24" xfId="0" applyNumberFormat="1" applyFont="1" applyBorder="1"/>
    <xf numFmtId="0" fontId="38" fillId="0" borderId="25" xfId="0" applyNumberFormat="1" applyFont="1" applyBorder="1"/>
    <xf numFmtId="0" fontId="38" fillId="0" borderId="26" xfId="0" applyNumberFormat="1" applyFont="1" applyBorder="1"/>
    <xf numFmtId="0" fontId="38" fillId="0" borderId="27" xfId="0" applyNumberFormat="1" applyFont="1" applyBorder="1"/>
    <xf numFmtId="0" fontId="38" fillId="0" borderId="20" xfId="0" applyNumberFormat="1" applyFont="1" applyBorder="1"/>
    <xf numFmtId="170" fontId="37" fillId="37" borderId="21" xfId="0" applyFont="1" applyFill="1" applyBorder="1" applyAlignment="1">
      <alignment horizontal="center" vertical="top"/>
    </xf>
    <xf numFmtId="170" fontId="33" fillId="0" borderId="21" xfId="0" applyFont="1" applyBorder="1" applyAlignment="1">
      <alignment horizontal="left" vertical="top"/>
    </xf>
    <xf numFmtId="170" fontId="40" fillId="0" borderId="21" xfId="0" applyFont="1" applyBorder="1" applyAlignment="1">
      <alignment horizontal="left" vertical="top" wrapText="1"/>
    </xf>
    <xf numFmtId="170" fontId="37" fillId="0" borderId="21" xfId="0" applyFont="1" applyBorder="1" applyAlignment="1">
      <alignment horizontal="center" vertical="top"/>
    </xf>
    <xf numFmtId="2" fontId="3" fillId="0" borderId="23" xfId="0" applyNumberFormat="1" applyFont="1" applyBorder="1" applyAlignment="1">
      <alignment horizontal="center" vertical="top" wrapText="1"/>
    </xf>
    <xf numFmtId="2" fontId="3" fillId="0" borderId="21" xfId="0" applyNumberFormat="1" applyFont="1" applyBorder="1" applyAlignment="1">
      <alignment horizontal="center" vertical="top" wrapText="1"/>
    </xf>
    <xf numFmtId="170" fontId="37" fillId="0" borderId="21" xfId="0" applyFont="1" applyBorder="1" applyAlignment="1">
      <alignment horizontal="center" vertical="top" wrapText="1"/>
    </xf>
    <xf numFmtId="2" fontId="42" fillId="0" borderId="23" xfId="0" applyNumberFormat="1" applyFont="1" applyBorder="1" applyAlignment="1">
      <alignment horizontal="center" vertical="top" wrapText="1"/>
    </xf>
    <xf numFmtId="170" fontId="37" fillId="0" borderId="28" xfId="0" applyFont="1" applyBorder="1" applyAlignment="1">
      <alignment horizontal="center" vertical="top"/>
    </xf>
    <xf numFmtId="0" fontId="38" fillId="0" borderId="17" xfId="0" applyNumberFormat="1" applyFont="1" applyBorder="1"/>
    <xf numFmtId="2" fontId="3" fillId="0" borderId="28" xfId="0" applyNumberFormat="1" applyFont="1" applyBorder="1" applyAlignment="1">
      <alignment horizontal="center" vertical="top" wrapText="1"/>
    </xf>
    <xf numFmtId="0" fontId="2" fillId="0" borderId="21" xfId="0" applyNumberFormat="1" applyFont="1" applyBorder="1" applyAlignment="1">
      <alignment vertical="top" wrapText="1"/>
    </xf>
    <xf numFmtId="170" fontId="4" fillId="7" borderId="4" xfId="0" applyFont="1" applyFill="1" applyBorder="1" applyAlignment="1" applyProtection="1">
      <alignment horizontal="left" vertical="top" wrapText="1"/>
      <protection locked="0" hidden="1"/>
    </xf>
    <xf numFmtId="170" fontId="4" fillId="7" borderId="30" xfId="0" applyFont="1" applyFill="1" applyBorder="1" applyAlignment="1" applyProtection="1">
      <alignment horizontal="left" vertical="top" wrapText="1"/>
      <protection locked="0" hidden="1"/>
    </xf>
    <xf numFmtId="170" fontId="4" fillId="7" borderId="5" xfId="0" applyFont="1" applyFill="1" applyBorder="1" applyAlignment="1" applyProtection="1">
      <alignment horizontal="left" vertical="top" wrapText="1"/>
      <protection locked="0" hidden="1"/>
    </xf>
    <xf numFmtId="170" fontId="0" fillId="0" borderId="31" xfId="0" applyBorder="1" applyAlignment="1">
      <alignment horizontal="center" vertical="top" wrapText="1"/>
    </xf>
    <xf numFmtId="170" fontId="0" fillId="0" borderId="37" xfId="0" applyBorder="1" applyAlignment="1">
      <alignment horizontal="center" vertical="top" wrapText="1"/>
    </xf>
    <xf numFmtId="170" fontId="0" fillId="0" borderId="32" xfId="0" applyBorder="1" applyAlignment="1">
      <alignment horizontal="center" vertical="top" wrapText="1"/>
    </xf>
    <xf numFmtId="170" fontId="0" fillId="0" borderId="33" xfId="0" applyBorder="1" applyAlignment="1">
      <alignment horizontal="center" vertical="top" wrapText="1"/>
    </xf>
    <xf numFmtId="170" fontId="0" fillId="0" borderId="0" xfId="0" applyAlignment="1">
      <alignment horizontal="center" vertical="top" wrapText="1"/>
    </xf>
    <xf numFmtId="170" fontId="0" fillId="0" borderId="34" xfId="0" applyBorder="1" applyAlignment="1">
      <alignment horizontal="center" vertical="top" wrapText="1"/>
    </xf>
    <xf numFmtId="170" fontId="0" fillId="0" borderId="35" xfId="0" applyBorder="1" applyAlignment="1">
      <alignment horizontal="center" vertical="top" wrapText="1"/>
    </xf>
    <xf numFmtId="170" fontId="0" fillId="0" borderId="38" xfId="0" applyBorder="1" applyAlignment="1">
      <alignment horizontal="center" vertical="top" wrapText="1"/>
    </xf>
    <xf numFmtId="170" fontId="0" fillId="0" borderId="36" xfId="0" applyBorder="1" applyAlignment="1">
      <alignment horizontal="center" vertical="top" wrapText="1"/>
    </xf>
    <xf numFmtId="170" fontId="0" fillId="0" borderId="31" xfId="0" applyBorder="1" applyAlignment="1">
      <alignment horizontal="left" vertical="top" wrapText="1"/>
    </xf>
    <xf numFmtId="170" fontId="0" fillId="0" borderId="32" xfId="0" applyBorder="1" applyAlignment="1">
      <alignment horizontal="left" vertical="top"/>
    </xf>
    <xf numFmtId="170" fontId="0" fillId="0" borderId="33" xfId="0" applyBorder="1" applyAlignment="1">
      <alignment horizontal="left" vertical="top"/>
    </xf>
    <xf numFmtId="170" fontId="0" fillId="0" borderId="34" xfId="0" applyBorder="1" applyAlignment="1">
      <alignment horizontal="left" vertical="top"/>
    </xf>
    <xf numFmtId="170" fontId="0" fillId="0" borderId="35" xfId="0" applyBorder="1" applyAlignment="1">
      <alignment horizontal="left" vertical="top"/>
    </xf>
    <xf numFmtId="170" fontId="0" fillId="0" borderId="36" xfId="0" applyBorder="1" applyAlignment="1">
      <alignment horizontal="left" vertical="top"/>
    </xf>
    <xf numFmtId="170" fontId="5" fillId="12" borderId="7" xfId="0" applyFont="1" applyFill="1" applyBorder="1" applyAlignment="1">
      <alignment horizontal="center" vertical="top"/>
    </xf>
    <xf numFmtId="170" fontId="5" fillId="12" borderId="0" xfId="0" applyFont="1" applyFill="1" applyAlignment="1">
      <alignment horizontal="center" vertical="top"/>
    </xf>
    <xf numFmtId="170" fontId="4" fillId="7" borderId="1" xfId="0" applyFont="1" applyFill="1" applyBorder="1" applyAlignment="1" applyProtection="1">
      <alignment horizontal="center" vertical="top" wrapText="1"/>
      <protection locked="0" hidden="1"/>
    </xf>
    <xf numFmtId="170" fontId="0" fillId="0" borderId="2" xfId="0" applyBorder="1" applyAlignment="1">
      <alignment horizontal="center" vertical="top" wrapText="1"/>
    </xf>
    <xf numFmtId="170" fontId="0" fillId="0" borderId="1" xfId="0" applyBorder="1" applyAlignment="1">
      <alignment horizontal="center" vertical="top" wrapText="1"/>
    </xf>
    <xf numFmtId="170" fontId="4" fillId="12" borderId="31" xfId="0" applyFont="1" applyFill="1" applyBorder="1" applyAlignment="1">
      <alignment horizontal="left" vertical="top" wrapText="1"/>
    </xf>
    <xf numFmtId="170" fontId="4" fillId="12" borderId="32" xfId="0" applyFont="1" applyFill="1" applyBorder="1" applyAlignment="1">
      <alignment horizontal="left" vertical="top" wrapText="1"/>
    </xf>
    <xf numFmtId="170" fontId="4" fillId="12" borderId="33" xfId="0" applyFont="1" applyFill="1" applyBorder="1" applyAlignment="1">
      <alignment horizontal="left" vertical="top" wrapText="1"/>
    </xf>
    <xf numFmtId="170" fontId="4" fillId="12" borderId="34" xfId="0" applyFont="1" applyFill="1" applyBorder="1" applyAlignment="1">
      <alignment horizontal="left" vertical="top" wrapText="1"/>
    </xf>
    <xf numFmtId="170" fontId="4" fillId="12" borderId="35" xfId="0" applyFont="1" applyFill="1" applyBorder="1" applyAlignment="1">
      <alignment horizontal="left" vertical="top" wrapText="1"/>
    </xf>
    <xf numFmtId="170" fontId="4" fillId="12" borderId="36" xfId="0" applyFont="1" applyFill="1" applyBorder="1" applyAlignment="1">
      <alignment horizontal="left" vertical="top" wrapText="1"/>
    </xf>
    <xf numFmtId="170" fontId="4" fillId="4" borderId="1" xfId="0" applyFont="1" applyFill="1" applyBorder="1" applyAlignment="1" applyProtection="1">
      <alignment horizontal="center" vertical="center" wrapText="1"/>
      <protection locked="0" hidden="1"/>
    </xf>
    <xf numFmtId="170" fontId="4" fillId="6" borderId="1" xfId="0" applyFont="1" applyFill="1" applyBorder="1" applyAlignment="1">
      <alignment horizontal="center" vertical="center"/>
    </xf>
    <xf numFmtId="170" fontId="4" fillId="0" borderId="1" xfId="0" applyFont="1" applyBorder="1" applyAlignment="1" applyProtection="1">
      <alignment horizontal="left"/>
      <protection locked="0" hidden="1"/>
    </xf>
    <xf numFmtId="170" fontId="4" fillId="4" borderId="1" xfId="0" applyFont="1" applyFill="1" applyBorder="1" applyAlignment="1" applyProtection="1">
      <alignment horizontal="left"/>
      <protection locked="0" hidden="1"/>
    </xf>
    <xf numFmtId="170" fontId="4" fillId="6" borderId="1" xfId="0" applyFont="1" applyFill="1" applyBorder="1" applyAlignment="1" applyProtection="1">
      <alignment horizontal="center" vertical="center" wrapText="1"/>
      <protection locked="0" hidden="1"/>
    </xf>
    <xf numFmtId="170" fontId="4" fillId="4" borderId="6" xfId="0" applyFont="1" applyFill="1" applyBorder="1" applyAlignment="1">
      <alignment horizontal="center"/>
    </xf>
  </cellXfs>
  <cellStyles count="136">
    <cellStyle name="20% - Accent1" xfId="13" xr:uid="{00000000-0005-0000-0000-000000000000}"/>
    <cellStyle name="20% - Accent2" xfId="14" xr:uid="{00000000-0005-0000-0000-000001000000}"/>
    <cellStyle name="20% - Accent3" xfId="15" xr:uid="{00000000-0005-0000-0000-000002000000}"/>
    <cellStyle name="20% - Accent4" xfId="16" xr:uid="{00000000-0005-0000-0000-000003000000}"/>
    <cellStyle name="20% - Accent5" xfId="17" xr:uid="{00000000-0005-0000-0000-000004000000}"/>
    <cellStyle name="20% - Accent6" xfId="18" xr:uid="{00000000-0005-0000-0000-000005000000}"/>
    <cellStyle name="40% - Accent1" xfId="19" xr:uid="{00000000-0005-0000-0000-000006000000}"/>
    <cellStyle name="40% - Accent2" xfId="20" xr:uid="{00000000-0005-0000-0000-000007000000}"/>
    <cellStyle name="40% - Accent3" xfId="21" xr:uid="{00000000-0005-0000-0000-000008000000}"/>
    <cellStyle name="40% - Accent4" xfId="22" xr:uid="{00000000-0005-0000-0000-000009000000}"/>
    <cellStyle name="40% - Accent5" xfId="23" xr:uid="{00000000-0005-0000-0000-00000A000000}"/>
    <cellStyle name="40% - Accent6" xfId="24" xr:uid="{00000000-0005-0000-0000-00000B000000}"/>
    <cellStyle name="60% - Accent1" xfId="25" xr:uid="{00000000-0005-0000-0000-00000C000000}"/>
    <cellStyle name="60% - Accent2" xfId="26" xr:uid="{00000000-0005-0000-0000-00000D000000}"/>
    <cellStyle name="60% - Accent3" xfId="27" xr:uid="{00000000-0005-0000-0000-00000E000000}"/>
    <cellStyle name="60% - Accent4" xfId="28" xr:uid="{00000000-0005-0000-0000-00000F000000}"/>
    <cellStyle name="60% - Accent5" xfId="29" xr:uid="{00000000-0005-0000-0000-000010000000}"/>
    <cellStyle name="60% - Accent6" xfId="30" xr:uid="{00000000-0005-0000-0000-000011000000}"/>
    <cellStyle name="Accent1" xfId="31" xr:uid="{00000000-0005-0000-0000-000012000000}"/>
    <cellStyle name="Accent2" xfId="32" xr:uid="{00000000-0005-0000-0000-000013000000}"/>
    <cellStyle name="Accent3" xfId="33" xr:uid="{00000000-0005-0000-0000-000014000000}"/>
    <cellStyle name="Accent4" xfId="34" xr:uid="{00000000-0005-0000-0000-000015000000}"/>
    <cellStyle name="Accent5" xfId="35" xr:uid="{00000000-0005-0000-0000-000016000000}"/>
    <cellStyle name="Accent6" xfId="36" xr:uid="{00000000-0005-0000-0000-000017000000}"/>
    <cellStyle name="Bad" xfId="37" xr:uid="{00000000-0005-0000-0000-000018000000}"/>
    <cellStyle name="Calculation" xfId="38" xr:uid="{00000000-0005-0000-0000-000019000000}"/>
    <cellStyle name="Check Cell" xfId="39" xr:uid="{00000000-0005-0000-0000-00001A000000}"/>
    <cellStyle name="Euro" xfId="40" xr:uid="{00000000-0005-0000-0000-00001B000000}"/>
    <cellStyle name="Euro 2" xfId="76" xr:uid="{00000000-0005-0000-0000-00001C000000}"/>
    <cellStyle name="Euro 3" xfId="77" xr:uid="{00000000-0005-0000-0000-00001D000000}"/>
    <cellStyle name="Euro 4" xfId="78" xr:uid="{00000000-0005-0000-0000-00001E000000}"/>
    <cellStyle name="Euro 5" xfId="79" xr:uid="{00000000-0005-0000-0000-00001F000000}"/>
    <cellStyle name="Euro 6" xfId="80" xr:uid="{00000000-0005-0000-0000-000020000000}"/>
    <cellStyle name="Euro 7" xfId="81" xr:uid="{00000000-0005-0000-0000-000021000000}"/>
    <cellStyle name="Euro 8" xfId="99" xr:uid="{00000000-0005-0000-0000-000022000000}"/>
    <cellStyle name="Explanatory Text" xfId="41" xr:uid="{00000000-0005-0000-0000-000023000000}"/>
    <cellStyle name="Good" xfId="42" xr:uid="{00000000-0005-0000-0000-000024000000}"/>
    <cellStyle name="Heading 1" xfId="43" xr:uid="{00000000-0005-0000-0000-000025000000}"/>
    <cellStyle name="Heading 2" xfId="44" xr:uid="{00000000-0005-0000-0000-000026000000}"/>
    <cellStyle name="Heading 3" xfId="45" xr:uid="{00000000-0005-0000-0000-000027000000}"/>
    <cellStyle name="Heading 4" xfId="46" xr:uid="{00000000-0005-0000-0000-000028000000}"/>
    <cellStyle name="Hipervínculo" xfId="1" builtinId="8"/>
    <cellStyle name="Hipervínculo 2" xfId="10" xr:uid="{00000000-0005-0000-0000-00002A000000}"/>
    <cellStyle name="Hipervínculo 3" xfId="7" xr:uid="{00000000-0005-0000-0000-00002B000000}"/>
    <cellStyle name="Input" xfId="47" xr:uid="{00000000-0005-0000-0000-00002C000000}"/>
    <cellStyle name="Linked Cell" xfId="48" xr:uid="{00000000-0005-0000-0000-00002D000000}"/>
    <cellStyle name="Millares [0] 2" xfId="74" xr:uid="{00000000-0005-0000-0000-00002E000000}"/>
    <cellStyle name="Millares 10" xfId="82" xr:uid="{00000000-0005-0000-0000-00002F000000}"/>
    <cellStyle name="Millares 10 2" xfId="100" xr:uid="{00000000-0005-0000-0000-000030000000}"/>
    <cellStyle name="Millares 10 2 2" xfId="126" xr:uid="{00000000-0005-0000-0000-000031000000}"/>
    <cellStyle name="Millares 10 3" xfId="116" xr:uid="{00000000-0005-0000-0000-000032000000}"/>
    <cellStyle name="Millares 11" xfId="83" xr:uid="{00000000-0005-0000-0000-000033000000}"/>
    <cellStyle name="Millares 11 2" xfId="101" xr:uid="{00000000-0005-0000-0000-000034000000}"/>
    <cellStyle name="Millares 11 2 2" xfId="127" xr:uid="{00000000-0005-0000-0000-000035000000}"/>
    <cellStyle name="Millares 11 3" xfId="117" xr:uid="{00000000-0005-0000-0000-000036000000}"/>
    <cellStyle name="Millares 12" xfId="84" xr:uid="{00000000-0005-0000-0000-000037000000}"/>
    <cellStyle name="Millares 12 2" xfId="102" xr:uid="{00000000-0005-0000-0000-000038000000}"/>
    <cellStyle name="Millares 12 2 2" xfId="128" xr:uid="{00000000-0005-0000-0000-000039000000}"/>
    <cellStyle name="Millares 12 3" xfId="118" xr:uid="{00000000-0005-0000-0000-00003A000000}"/>
    <cellStyle name="Millares 13" xfId="85" xr:uid="{00000000-0005-0000-0000-00003B000000}"/>
    <cellStyle name="Millares 2" xfId="65" xr:uid="{00000000-0005-0000-0000-00003C000000}"/>
    <cellStyle name="Millares 2 2" xfId="66" xr:uid="{00000000-0005-0000-0000-00003D000000}"/>
    <cellStyle name="Millares 3" xfId="69" xr:uid="{00000000-0005-0000-0000-00003E000000}"/>
    <cellStyle name="Millares 3 2" xfId="87" xr:uid="{00000000-0005-0000-0000-00003F000000}"/>
    <cellStyle name="Millares 3 3" xfId="86" xr:uid="{00000000-0005-0000-0000-000040000000}"/>
    <cellStyle name="Millares 3 3 2" xfId="119" xr:uid="{00000000-0005-0000-0000-000041000000}"/>
    <cellStyle name="Millares 3 4" xfId="103" xr:uid="{00000000-0005-0000-0000-000042000000}"/>
    <cellStyle name="Millares 3 4 2" xfId="129" xr:uid="{00000000-0005-0000-0000-000043000000}"/>
    <cellStyle name="Millares 3 5" xfId="113" xr:uid="{00000000-0005-0000-0000-000044000000}"/>
    <cellStyle name="Millares 4" xfId="60" xr:uid="{00000000-0005-0000-0000-000045000000}"/>
    <cellStyle name="Millares 4 2" xfId="88" xr:uid="{00000000-0005-0000-0000-000046000000}"/>
    <cellStyle name="Millares 4 2 2" xfId="120" xr:uid="{00000000-0005-0000-0000-000047000000}"/>
    <cellStyle name="Millares 4 3" xfId="104" xr:uid="{00000000-0005-0000-0000-000048000000}"/>
    <cellStyle name="Millares 4 3 2" xfId="130" xr:uid="{00000000-0005-0000-0000-000049000000}"/>
    <cellStyle name="Millares 4 4" xfId="71" xr:uid="{00000000-0005-0000-0000-00004A000000}"/>
    <cellStyle name="Millares 4 4 2" xfId="114" xr:uid="{00000000-0005-0000-0000-00004B000000}"/>
    <cellStyle name="Millares 4 5" xfId="112" xr:uid="{00000000-0005-0000-0000-00004C000000}"/>
    <cellStyle name="Millares 5" xfId="63" xr:uid="{00000000-0005-0000-0000-00004D000000}"/>
    <cellStyle name="Millares 5 2" xfId="89" xr:uid="{00000000-0005-0000-0000-00004E000000}"/>
    <cellStyle name="Millares 5 2 2" xfId="121" xr:uid="{00000000-0005-0000-0000-00004F000000}"/>
    <cellStyle name="Millares 5 3" xfId="105" xr:uid="{00000000-0005-0000-0000-000050000000}"/>
    <cellStyle name="Millares 5 3 2" xfId="131" xr:uid="{00000000-0005-0000-0000-000051000000}"/>
    <cellStyle name="Millares 6" xfId="72" xr:uid="{00000000-0005-0000-0000-000052000000}"/>
    <cellStyle name="Millares 6 2" xfId="90" xr:uid="{00000000-0005-0000-0000-000053000000}"/>
    <cellStyle name="Millares 6 2 2" xfId="122" xr:uid="{00000000-0005-0000-0000-000054000000}"/>
    <cellStyle name="Millares 6 3" xfId="106" xr:uid="{00000000-0005-0000-0000-000055000000}"/>
    <cellStyle name="Millares 6 3 2" xfId="132" xr:uid="{00000000-0005-0000-0000-000056000000}"/>
    <cellStyle name="Millares 6 4" xfId="115" xr:uid="{00000000-0005-0000-0000-000057000000}"/>
    <cellStyle name="Millares 7" xfId="91" xr:uid="{00000000-0005-0000-0000-000058000000}"/>
    <cellStyle name="Millares 7 2" xfId="107" xr:uid="{00000000-0005-0000-0000-000059000000}"/>
    <cellStyle name="Millares 7 2 2" xfId="133" xr:uid="{00000000-0005-0000-0000-00005A000000}"/>
    <cellStyle name="Millares 7 3" xfId="123" xr:uid="{00000000-0005-0000-0000-00005B000000}"/>
    <cellStyle name="Millares 8" xfId="92" xr:uid="{00000000-0005-0000-0000-00005C000000}"/>
    <cellStyle name="Millares 8 2" xfId="108" xr:uid="{00000000-0005-0000-0000-00005D000000}"/>
    <cellStyle name="Millares 8 2 2" xfId="134" xr:uid="{00000000-0005-0000-0000-00005E000000}"/>
    <cellStyle name="Millares 8 3" xfId="124" xr:uid="{00000000-0005-0000-0000-00005F000000}"/>
    <cellStyle name="Millares 9" xfId="93" xr:uid="{00000000-0005-0000-0000-000060000000}"/>
    <cellStyle name="Millares 9 2" xfId="109" xr:uid="{00000000-0005-0000-0000-000061000000}"/>
    <cellStyle name="Millares 9 2 2" xfId="135" xr:uid="{00000000-0005-0000-0000-000062000000}"/>
    <cellStyle name="Millares 9 3" xfId="125" xr:uid="{00000000-0005-0000-0000-000063000000}"/>
    <cellStyle name="Moneda 2" xfId="6" xr:uid="{00000000-0005-0000-0000-000064000000}"/>
    <cellStyle name="Neutral 2" xfId="49" xr:uid="{00000000-0005-0000-0000-000065000000}"/>
    <cellStyle name="Normal" xfId="0" builtinId="0"/>
    <cellStyle name="Normal 10" xfId="111" xr:uid="{00000000-0005-0000-0000-000067000000}"/>
    <cellStyle name="Normal 2" xfId="2" xr:uid="{00000000-0005-0000-0000-000068000000}"/>
    <cellStyle name="Normal 2 2" xfId="9" xr:uid="{00000000-0005-0000-0000-000069000000}"/>
    <cellStyle name="Normal 2 2 2" xfId="64" xr:uid="{00000000-0005-0000-0000-00006A000000}"/>
    <cellStyle name="Normal 2 3" xfId="50" xr:uid="{00000000-0005-0000-0000-00006B000000}"/>
    <cellStyle name="Normal 3" xfId="3" xr:uid="{00000000-0005-0000-0000-00006C000000}"/>
    <cellStyle name="Normal 3 2" xfId="51" xr:uid="{00000000-0005-0000-0000-00006D000000}"/>
    <cellStyle name="Normal 3 3" xfId="12" xr:uid="{00000000-0005-0000-0000-00006E000000}"/>
    <cellStyle name="Normal 3 3 2" xfId="95" xr:uid="{00000000-0005-0000-0000-00006F000000}"/>
    <cellStyle name="Normal 3 4" xfId="94" xr:uid="{00000000-0005-0000-0000-000070000000}"/>
    <cellStyle name="Normal 4" xfId="8" xr:uid="{00000000-0005-0000-0000-000071000000}"/>
    <cellStyle name="Normal 4 2" xfId="70" xr:uid="{00000000-0005-0000-0000-000072000000}"/>
    <cellStyle name="Normal 4 3" xfId="73" xr:uid="{00000000-0005-0000-0000-000073000000}"/>
    <cellStyle name="Normal 4 4" xfId="67" xr:uid="{00000000-0005-0000-0000-000074000000}"/>
    <cellStyle name="Normal 5" xfId="11" xr:uid="{00000000-0005-0000-0000-000075000000}"/>
    <cellStyle name="Normal 5 2" xfId="61" xr:uid="{00000000-0005-0000-0000-000076000000}"/>
    <cellStyle name="Normal 5 2 2" xfId="96" xr:uid="{00000000-0005-0000-0000-000077000000}"/>
    <cellStyle name="Normal 6" xfId="59" xr:uid="{00000000-0005-0000-0000-000078000000}"/>
    <cellStyle name="Normal 6 2" xfId="98" xr:uid="{00000000-0005-0000-0000-000079000000}"/>
    <cellStyle name="Normal 7" xfId="62" xr:uid="{00000000-0005-0000-0000-00007A000000}"/>
    <cellStyle name="Normal 8" xfId="75" xr:uid="{00000000-0005-0000-0000-00007B000000}"/>
    <cellStyle name="Normal 9" xfId="110" xr:uid="{00000000-0005-0000-0000-00007C000000}"/>
    <cellStyle name="Normal_DISRTRIBUCION ENERGIA" xfId="4" xr:uid="{00000000-0005-0000-0000-00007D000000}"/>
    <cellStyle name="Note" xfId="52" xr:uid="{00000000-0005-0000-0000-00007E000000}"/>
    <cellStyle name="Output" xfId="53" xr:uid="{00000000-0005-0000-0000-00007F000000}"/>
    <cellStyle name="Porcentaje" xfId="5" builtinId="5"/>
    <cellStyle name="Porcentaje 2" xfId="54" xr:uid="{00000000-0005-0000-0000-000081000000}"/>
    <cellStyle name="Porcentaje 3" xfId="97" xr:uid="{00000000-0005-0000-0000-000082000000}"/>
    <cellStyle name="Porcentual 2" xfId="55" xr:uid="{00000000-0005-0000-0000-000083000000}"/>
    <cellStyle name="Porcentual 2 2" xfId="68" xr:uid="{00000000-0005-0000-0000-000084000000}"/>
    <cellStyle name="Title" xfId="56" xr:uid="{00000000-0005-0000-0000-000085000000}"/>
    <cellStyle name="Total 2" xfId="57" xr:uid="{00000000-0005-0000-0000-000086000000}"/>
    <cellStyle name="Warning Text" xfId="58" xr:uid="{00000000-0005-0000-0000-000087000000}"/>
  </cellStyles>
  <dxfs count="0"/>
  <tableStyles count="0" defaultTableStyle="TableStyleMedium2" defaultPivotStyle="PivotStyleLight16"/>
  <colors>
    <mruColors>
      <color rgb="FFCC00CC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CONSUMO</a:t>
            </a:r>
            <a:r>
              <a:rPr lang="en-US" baseline="0"/>
              <a:t> GASOLINA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Prod'!$C$70</c:f>
              <c:strCache>
                <c:ptCount val="1"/>
                <c:pt idx="0">
                  <c:v>10,0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'Consumos y Prod'!$B$71:$B$82</c:f>
              <c:numCache>
                <c:formatCode>mmm\-yy</c:formatCode>
                <c:ptCount val="12"/>
                <c:pt idx="0">
                  <c:v>44642</c:v>
                </c:pt>
                <c:pt idx="1">
                  <c:v>44673</c:v>
                </c:pt>
                <c:pt idx="2">
                  <c:v>44703</c:v>
                </c:pt>
                <c:pt idx="3">
                  <c:v>44734</c:v>
                </c:pt>
                <c:pt idx="4">
                  <c:v>44764</c:v>
                </c:pt>
                <c:pt idx="5">
                  <c:v>44795</c:v>
                </c:pt>
                <c:pt idx="6">
                  <c:v>44826</c:v>
                </c:pt>
                <c:pt idx="7">
                  <c:v>44856</c:v>
                </c:pt>
                <c:pt idx="8">
                  <c:v>44887</c:v>
                </c:pt>
                <c:pt idx="9">
                  <c:v>44917</c:v>
                </c:pt>
              </c:numCache>
            </c:numRef>
          </c:cat>
          <c:val>
            <c:numRef>
              <c:f>'Consumos y Prod'!$C$71:$C$82</c:f>
              <c:numCache>
                <c:formatCode>#,##0.0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5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8-48A2-8CAB-3811CE644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-27"/>
        <c:axId val="559404736"/>
        <c:axId val="559404176"/>
      </c:barChart>
      <c:dateAx>
        <c:axId val="559404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MESES</a:t>
                </a:r>
              </a:p>
              <a:p>
                <a:pPr>
                  <a:defRPr/>
                </a:pP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9404176"/>
        <c:crosses val="autoZero"/>
        <c:auto val="1"/>
        <c:lblOffset val="100"/>
        <c:baseTimeUnit val="months"/>
      </c:dateAx>
      <c:valAx>
        <c:axId val="559404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940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ysClr val="windowText" lastClr="000000"/>
                </a:solidFill>
                <a:effectLst/>
              </a:rPr>
              <a:t>Línea base Energía Versus Producción </a:t>
            </a:r>
            <a:endParaRPr lang="es-CO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'Linea base'!$G$1:$G$1</c:f>
              <c:strCache>
                <c:ptCount val="1"/>
                <c:pt idx="0">
                  <c:v>Producción
Ton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048009623797024"/>
                  <c:y val="-6.746864975211432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'Linea base'!$F$2:$F$13</c:f>
              <c:numCache>
                <c:formatCode>#,##0.00</c:formatCode>
                <c:ptCount val="12"/>
                <c:pt idx="0">
                  <c:v>528903.01</c:v>
                </c:pt>
                <c:pt idx="1">
                  <c:v>585066.96000000008</c:v>
                </c:pt>
                <c:pt idx="2">
                  <c:v>567867.53</c:v>
                </c:pt>
                <c:pt idx="3">
                  <c:v>522297.27300000004</c:v>
                </c:pt>
                <c:pt idx="4">
                  <c:v>524295.29399999999</c:v>
                </c:pt>
                <c:pt idx="5">
                  <c:v>518076.29499999998</c:v>
                </c:pt>
                <c:pt idx="6">
                  <c:v>566461.50100000005</c:v>
                </c:pt>
                <c:pt idx="7">
                  <c:v>524418.21</c:v>
                </c:pt>
                <c:pt idx="8">
                  <c:v>524362.39</c:v>
                </c:pt>
                <c:pt idx="9">
                  <c:v>557151.49</c:v>
                </c:pt>
                <c:pt idx="10">
                  <c:v>503241.16</c:v>
                </c:pt>
                <c:pt idx="11">
                  <c:v>493351.99</c:v>
                </c:pt>
              </c:numCache>
            </c:numRef>
          </c:xVal>
          <c:yVal>
            <c:numRef>
              <c:f>'Linea base'!$G$2:$G$13</c:f>
              <c:numCache>
                <c:formatCode>#,##0.00</c:formatCode>
                <c:ptCount val="12"/>
                <c:pt idx="0">
                  <c:v>2232.46</c:v>
                </c:pt>
                <c:pt idx="1">
                  <c:v>2393.1</c:v>
                </c:pt>
                <c:pt idx="2">
                  <c:v>2439.4499999999998</c:v>
                </c:pt>
                <c:pt idx="3">
                  <c:v>2048.63</c:v>
                </c:pt>
                <c:pt idx="4">
                  <c:v>2017.96</c:v>
                </c:pt>
                <c:pt idx="5">
                  <c:v>1926.99</c:v>
                </c:pt>
                <c:pt idx="6">
                  <c:v>2190.02</c:v>
                </c:pt>
                <c:pt idx="7">
                  <c:v>1870.84</c:v>
                </c:pt>
                <c:pt idx="8">
                  <c:v>2047.3</c:v>
                </c:pt>
                <c:pt idx="9">
                  <c:v>2008.56</c:v>
                </c:pt>
                <c:pt idx="10">
                  <c:v>1983.35</c:v>
                </c:pt>
                <c:pt idx="11">
                  <c:v>1832.25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68-4204-A07D-3EAB61A67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109087"/>
        <c:axId val="377786255"/>
      </c:scatterChart>
      <c:valAx>
        <c:axId val="1623109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7786255"/>
        <c:crosses val="autoZero"/>
        <c:crossBetween val="midCat"/>
      </c:valAx>
      <c:valAx>
        <c:axId val="37778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23109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Ind!$C$2:$C$3</c:f>
              <c:strCache>
                <c:ptCount val="2"/>
                <c:pt idx="0">
                  <c:v>ENERGÍA ELÉCTRICA</c:v>
                </c:pt>
                <c:pt idx="1">
                  <c:v>kWh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Ind!$C$4:$C$15</c:f>
              <c:numCache>
                <c:formatCode>#,##0.00</c:formatCode>
                <c:ptCount val="12"/>
                <c:pt idx="0">
                  <c:v>380049.4</c:v>
                </c:pt>
                <c:pt idx="1">
                  <c:v>402208.8</c:v>
                </c:pt>
                <c:pt idx="2">
                  <c:v>397598.8</c:v>
                </c:pt>
                <c:pt idx="3">
                  <c:v>355554.2</c:v>
                </c:pt>
                <c:pt idx="4">
                  <c:v>369830.40000000002</c:v>
                </c:pt>
                <c:pt idx="5">
                  <c:v>345198.6</c:v>
                </c:pt>
                <c:pt idx="6">
                  <c:v>362208.4</c:v>
                </c:pt>
                <c:pt idx="7">
                  <c:v>342954.4</c:v>
                </c:pt>
                <c:pt idx="8">
                  <c:v>345897.2</c:v>
                </c:pt>
                <c:pt idx="9">
                  <c:v>349013.2</c:v>
                </c:pt>
                <c:pt idx="10">
                  <c:v>335954</c:v>
                </c:pt>
                <c:pt idx="11">
                  <c:v>316429.40000000002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A4-40E8-89EF-0D042FE8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830944"/>
        <c:axId val="569831504"/>
      </c:lineChart>
      <c:lineChart>
        <c:grouping val="standard"/>
        <c:varyColors val="0"/>
        <c:ser>
          <c:idx val="0"/>
          <c:order val="0"/>
          <c:tx>
            <c:strRef>
              <c:f>Ind!$B$2:$B$3</c:f>
              <c:strCache>
                <c:ptCount val="2"/>
                <c:pt idx="0">
                  <c:v>Producción</c:v>
                </c:pt>
                <c:pt idx="1">
                  <c:v>Ton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Ind!$B$4:$B$15</c:f>
              <c:numCache>
                <c:formatCode>#,##0.00</c:formatCode>
                <c:ptCount val="12"/>
                <c:pt idx="0">
                  <c:v>2232.46</c:v>
                </c:pt>
                <c:pt idx="1">
                  <c:v>2393.1</c:v>
                </c:pt>
                <c:pt idx="2">
                  <c:v>2439.4499999999998</c:v>
                </c:pt>
                <c:pt idx="3">
                  <c:v>2048.63</c:v>
                </c:pt>
                <c:pt idx="4">
                  <c:v>2017.96</c:v>
                </c:pt>
                <c:pt idx="5">
                  <c:v>1926.99</c:v>
                </c:pt>
                <c:pt idx="6">
                  <c:v>2190.02</c:v>
                </c:pt>
                <c:pt idx="7">
                  <c:v>1870.84</c:v>
                </c:pt>
                <c:pt idx="8">
                  <c:v>2047.3</c:v>
                </c:pt>
                <c:pt idx="9">
                  <c:v>2008.56</c:v>
                </c:pt>
                <c:pt idx="10">
                  <c:v>1983.35</c:v>
                </c:pt>
                <c:pt idx="11">
                  <c:v>1832.25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4-40E8-89EF-0D042FE89FA9}"/>
            </c:ext>
          </c:extLst>
        </c:ser>
        <c:ser>
          <c:idx val="2"/>
          <c:order val="2"/>
          <c:tx>
            <c:strRef>
              <c:f>Ind!$D$2:$D$3</c:f>
              <c:strCache>
                <c:ptCount val="2"/>
                <c:pt idx="0">
                  <c:v>GAS NATURAL </c:v>
                </c:pt>
                <c:pt idx="1">
                  <c:v>kWh</c:v>
                </c:pt>
              </c:strCache>
            </c:strRef>
          </c:tx>
          <c:spPr>
            <a:ln w="34925" cap="rnd">
              <a:solidFill>
                <a:srgbClr val="92D05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Ind!$D$4:$D$15</c:f>
              <c:numCache>
                <c:formatCode>#,##0.00</c:formatCode>
                <c:ptCount val="12"/>
                <c:pt idx="0">
                  <c:v>482872.71</c:v>
                </c:pt>
                <c:pt idx="1">
                  <c:v>538768.37</c:v>
                </c:pt>
                <c:pt idx="2">
                  <c:v>519716.87</c:v>
                </c:pt>
                <c:pt idx="3">
                  <c:v>476306.15</c:v>
                </c:pt>
                <c:pt idx="4">
                  <c:v>478664.1</c:v>
                </c:pt>
                <c:pt idx="5">
                  <c:v>471374.18</c:v>
                </c:pt>
                <c:pt idx="6">
                  <c:v>520130.22</c:v>
                </c:pt>
                <c:pt idx="7">
                  <c:v>478128.63</c:v>
                </c:pt>
                <c:pt idx="8">
                  <c:v>477236.17</c:v>
                </c:pt>
                <c:pt idx="9">
                  <c:v>508998.06</c:v>
                </c:pt>
                <c:pt idx="10">
                  <c:v>457001.01</c:v>
                </c:pt>
                <c:pt idx="11">
                  <c:v>446892.82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47-4670-9DC3-52D0F367424F}"/>
            </c:ext>
          </c:extLst>
        </c:ser>
        <c:ser>
          <c:idx val="3"/>
          <c:order val="3"/>
          <c:tx>
            <c:strRef>
              <c:f>Ind!$E$2:$E$3</c:f>
              <c:strCache>
                <c:ptCount val="2"/>
                <c:pt idx="0">
                  <c:v>ACPM</c:v>
                </c:pt>
                <c:pt idx="1">
                  <c:v>kWh</c:v>
                </c:pt>
              </c:strCache>
            </c:strRef>
          </c:tx>
          <c:spPr>
            <a:ln w="34925" cap="rnd">
              <a:solidFill>
                <a:srgbClr val="CC00CC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Ind!$E$4:$E$15</c:f>
              <c:numCache>
                <c:formatCode>#,##0.00</c:formatCode>
                <c:ptCount val="12"/>
                <c:pt idx="0">
                  <c:v>283.64</c:v>
                </c:pt>
                <c:pt idx="1">
                  <c:v>378.18</c:v>
                </c:pt>
                <c:pt idx="2">
                  <c:v>378.18</c:v>
                </c:pt>
                <c:pt idx="3">
                  <c:v>378.18</c:v>
                </c:pt>
                <c:pt idx="4">
                  <c:v>378.18</c:v>
                </c:pt>
                <c:pt idx="5">
                  <c:v>378.18</c:v>
                </c:pt>
                <c:pt idx="6">
                  <c:v>378.18</c:v>
                </c:pt>
                <c:pt idx="7">
                  <c:v>378.18</c:v>
                </c:pt>
                <c:pt idx="8">
                  <c:v>378.18</c:v>
                </c:pt>
                <c:pt idx="9">
                  <c:v>189.09</c:v>
                </c:pt>
                <c:pt idx="10">
                  <c:v>378.18</c:v>
                </c:pt>
                <c:pt idx="11">
                  <c:v>378.18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47-4670-9DC3-52D0F367424F}"/>
            </c:ext>
          </c:extLst>
        </c:ser>
        <c:ser>
          <c:idx val="4"/>
          <c:order val="4"/>
          <c:tx>
            <c:strRef>
              <c:f>Ind!$F$2:$F$3</c:f>
              <c:strCache>
                <c:ptCount val="2"/>
                <c:pt idx="0">
                  <c:v>GASOLINA</c:v>
                </c:pt>
                <c:pt idx="1">
                  <c:v>kWh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Ind!$F$4:$F$15</c:f>
              <c:numCache>
                <c:formatCode>#,##0.00</c:formatCode>
                <c:ptCount val="12"/>
                <c:pt idx="0">
                  <c:v>1184.6600000000001</c:v>
                </c:pt>
                <c:pt idx="1">
                  <c:v>1327.41</c:v>
                </c:pt>
                <c:pt idx="2">
                  <c:v>3151.48</c:v>
                </c:pt>
                <c:pt idx="3">
                  <c:v>960.94299999999998</c:v>
                </c:pt>
                <c:pt idx="4">
                  <c:v>571.01400000000001</c:v>
                </c:pt>
                <c:pt idx="5">
                  <c:v>1610.9349999999999</c:v>
                </c:pt>
                <c:pt idx="6">
                  <c:v>1210.1010000000001</c:v>
                </c:pt>
                <c:pt idx="7">
                  <c:v>1137.4000000000001</c:v>
                </c:pt>
                <c:pt idx="8">
                  <c:v>1943.04</c:v>
                </c:pt>
                <c:pt idx="9">
                  <c:v>3129.34</c:v>
                </c:pt>
                <c:pt idx="10">
                  <c:v>995.97</c:v>
                </c:pt>
                <c:pt idx="11">
                  <c:v>1184.99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47-4670-9DC3-52D0F367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832624"/>
        <c:axId val="569832064"/>
      </c:lineChart>
      <c:dateAx>
        <c:axId val="5698309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831504"/>
        <c:crosses val="autoZero"/>
        <c:auto val="1"/>
        <c:lblOffset val="100"/>
        <c:baseTimeUnit val="months"/>
      </c:dateAx>
      <c:valAx>
        <c:axId val="56983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Energía 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830944"/>
        <c:crosses val="autoZero"/>
        <c:crossBetween val="between"/>
      </c:valAx>
      <c:valAx>
        <c:axId val="5698320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832624"/>
        <c:crosses val="max"/>
        <c:crossBetween val="between"/>
      </c:valAx>
      <c:dateAx>
        <c:axId val="56983262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569832064"/>
        <c:crosses val="autoZero"/>
        <c:auto val="1"/>
        <c:lblOffset val="100"/>
        <c:baseTimeUnit val="month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IDE ENERGIA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1611821236333084E-2"/>
          <c:y val="8.7142455925477313E-2"/>
          <c:w val="0.90629381903037654"/>
          <c:h val="0.6922483413579289"/>
        </c:manualLayout>
      </c:layout>
      <c:lineChart>
        <c:grouping val="standard"/>
        <c:varyColors val="0"/>
        <c:ser>
          <c:idx val="0"/>
          <c:order val="0"/>
          <c:tx>
            <c:strRef>
              <c:f>Ind!$G$2:$G$3</c:f>
              <c:strCache>
                <c:ptCount val="2"/>
                <c:pt idx="0">
                  <c:v>Indicador Electricidad
IDE 1</c:v>
                </c:pt>
                <c:pt idx="1">
                  <c:v>kWh/Ton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Ind!$G$4:$G$15</c:f>
              <c:numCache>
                <c:formatCode>#,##0.00</c:formatCode>
                <c:ptCount val="12"/>
                <c:pt idx="0">
                  <c:v>170.23794379294591</c:v>
                </c:pt>
                <c:pt idx="1">
                  <c:v>168.07020183026199</c:v>
                </c:pt>
                <c:pt idx="2">
                  <c:v>162.98706675685094</c:v>
                </c:pt>
                <c:pt idx="3">
                  <c:v>173.55706008405616</c:v>
                </c:pt>
                <c:pt idx="4">
                  <c:v>183.26944042498366</c:v>
                </c:pt>
                <c:pt idx="5">
                  <c:v>179.13876045023585</c:v>
                </c:pt>
                <c:pt idx="6">
                  <c:v>165.39045305522325</c:v>
                </c:pt>
                <c:pt idx="7">
                  <c:v>183.3157298325886</c:v>
                </c:pt>
                <c:pt idx="8">
                  <c:v>168.9528647486934</c:v>
                </c:pt>
                <c:pt idx="9">
                  <c:v>173.76289481021232</c:v>
                </c:pt>
                <c:pt idx="10">
                  <c:v>169.38714800715962</c:v>
                </c:pt>
                <c:pt idx="11">
                  <c:v>172.69990448901626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CA-4553-9DC1-3A6F3053CA85}"/>
            </c:ext>
          </c:extLst>
        </c:ser>
        <c:ser>
          <c:idx val="1"/>
          <c:order val="1"/>
          <c:tx>
            <c:strRef>
              <c:f>Ind!$H$2:$H$3</c:f>
              <c:strCache>
                <c:ptCount val="2"/>
                <c:pt idx="0">
                  <c:v>Indicador Gas Natural  
IDE 2</c:v>
                </c:pt>
                <c:pt idx="1">
                  <c:v>kWh/Ton</c:v>
                </c:pt>
              </c:strCache>
            </c:strRef>
          </c:tx>
          <c:spPr>
            <a:ln w="34925" cap="rnd">
              <a:solidFill>
                <a:srgbClr val="92D05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Ind!$H$4:$H$15</c:f>
              <c:numCache>
                <c:formatCode>#,##0.00</c:formatCode>
                <c:ptCount val="12"/>
                <c:pt idx="0">
                  <c:v>216.29624270983578</c:v>
                </c:pt>
                <c:pt idx="1">
                  <c:v>225.13408131712006</c:v>
                </c:pt>
                <c:pt idx="2">
                  <c:v>213.04674004386237</c:v>
                </c:pt>
                <c:pt idx="3">
                  <c:v>232.49984135739493</c:v>
                </c:pt>
                <c:pt idx="4">
                  <c:v>237.20197625324585</c:v>
                </c:pt>
                <c:pt idx="5">
                  <c:v>244.61682727985095</c:v>
                </c:pt>
                <c:pt idx="6">
                  <c:v>237.50021460991223</c:v>
                </c:pt>
                <c:pt idx="7">
                  <c:v>255.56895832887901</c:v>
                </c:pt>
                <c:pt idx="8">
                  <c:v>233.10514824402873</c:v>
                </c:pt>
                <c:pt idx="9">
                  <c:v>253.41441629824354</c:v>
                </c:pt>
                <c:pt idx="10">
                  <c:v>230.41874101898304</c:v>
                </c:pt>
                <c:pt idx="11">
                  <c:v>243.90384499931778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CA-4553-9DC1-3A6F3053CA85}"/>
            </c:ext>
          </c:extLst>
        </c:ser>
        <c:ser>
          <c:idx val="2"/>
          <c:order val="2"/>
          <c:tx>
            <c:strRef>
              <c:f>Ind!$I$2:$I$3</c:f>
              <c:strCache>
                <c:ptCount val="2"/>
                <c:pt idx="0">
                  <c:v>Indicador ACPM
IDE 3</c:v>
                </c:pt>
                <c:pt idx="1">
                  <c:v>kWh/Ton</c:v>
                </c:pt>
              </c:strCache>
            </c:strRef>
          </c:tx>
          <c:spPr>
            <a:ln w="34925" cap="rnd">
              <a:solidFill>
                <a:srgbClr val="CC00CC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Ind!$I$4:$I$15</c:f>
              <c:numCache>
                <c:formatCode>#,##0.00</c:formatCode>
                <c:ptCount val="12"/>
                <c:pt idx="0">
                  <c:v>0.12705266835687984</c:v>
                </c:pt>
                <c:pt idx="1">
                  <c:v>0.15802933433621663</c:v>
                </c:pt>
                <c:pt idx="2">
                  <c:v>0.15502674783250325</c:v>
                </c:pt>
                <c:pt idx="3">
                  <c:v>0.18460141655643039</c:v>
                </c:pt>
                <c:pt idx="4">
                  <c:v>0.18740708438224743</c:v>
                </c:pt>
                <c:pt idx="5">
                  <c:v>0.19625426182803232</c:v>
                </c:pt>
                <c:pt idx="6">
                  <c:v>0.17268335448991334</c:v>
                </c:pt>
                <c:pt idx="7">
                  <c:v>0.20214449124457465</c:v>
                </c:pt>
                <c:pt idx="8">
                  <c:v>0.18472134030186099</c:v>
                </c:pt>
                <c:pt idx="9">
                  <c:v>9.4142071932130492E-2</c:v>
                </c:pt>
                <c:pt idx="10">
                  <c:v>0.19067738926563643</c:v>
                </c:pt>
                <c:pt idx="11">
                  <c:v>0.20640196479738027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CA-4553-9DC1-3A6F3053CA85}"/>
            </c:ext>
          </c:extLst>
        </c:ser>
        <c:ser>
          <c:idx val="3"/>
          <c:order val="3"/>
          <c:tx>
            <c:strRef>
              <c:f>Ind!$J$2:$J$3</c:f>
              <c:strCache>
                <c:ptCount val="2"/>
                <c:pt idx="0">
                  <c:v>Indicador Gasolina
IDE 4</c:v>
                </c:pt>
                <c:pt idx="1">
                  <c:v>kWh/Ton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Ind!$J$4:$J$15</c:f>
              <c:numCache>
                <c:formatCode>#,##0.00</c:formatCode>
                <c:ptCount val="12"/>
                <c:pt idx="0">
                  <c:v>0.53065228492335814</c:v>
                </c:pt>
                <c:pt idx="1">
                  <c:v>0.55468221135765328</c:v>
                </c:pt>
                <c:pt idx="2">
                  <c:v>1.2918813667015108</c:v>
                </c:pt>
                <c:pt idx="3">
                  <c:v>0.46906615640696464</c:v>
                </c:pt>
                <c:pt idx="4">
                  <c:v>0.28296596562865467</c:v>
                </c:pt>
                <c:pt idx="5">
                  <c:v>0.83598513744233227</c:v>
                </c:pt>
                <c:pt idx="6">
                  <c:v>0.55255248810513147</c:v>
                </c:pt>
                <c:pt idx="7">
                  <c:v>0.60796219879840074</c:v>
                </c:pt>
                <c:pt idx="8">
                  <c:v>0.9490743906608704</c:v>
                </c:pt>
                <c:pt idx="9">
                  <c:v>1.5580017524993031</c:v>
                </c:pt>
                <c:pt idx="10">
                  <c:v>0.50216552802077297</c:v>
                </c:pt>
                <c:pt idx="11">
                  <c:v>0.64674034656842683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CA-4553-9DC1-3A6F3053CA85}"/>
            </c:ext>
          </c:extLst>
        </c:ser>
        <c:ser>
          <c:idx val="4"/>
          <c:order val="4"/>
          <c:tx>
            <c:strRef>
              <c:f>Ind!$P$2:$P$3</c:f>
              <c:strCache>
                <c:ptCount val="2"/>
                <c:pt idx="0">
                  <c:v>Indicador Consumo Total</c:v>
                </c:pt>
                <c:pt idx="1">
                  <c:v>kWh/Ton TOTAL</c:v>
                </c:pt>
              </c:strCache>
            </c:strRef>
          </c:tx>
          <c:spPr>
            <a:ln w="34925" cap="rnd">
              <a:solidFill>
                <a:schemeClr val="bg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Ind!$A$4:$A$15</c:f>
              <c:numCache>
                <c:formatCode>mmm\-yy</c:formatCode>
                <c:ptCount val="1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</c:numCache>
            </c:numRef>
          </c:cat>
          <c:val>
            <c:numRef>
              <c:f>Ind!$P$4:$P$15</c:f>
              <c:numCache>
                <c:formatCode>0.00</c:formatCode>
                <c:ptCount val="12"/>
                <c:pt idx="0">
                  <c:v>387.19189145606197</c:v>
                </c:pt>
                <c:pt idx="1">
                  <c:v>393.91699469307594</c:v>
                </c:pt>
                <c:pt idx="2">
                  <c:v>377.48071491524729</c:v>
                </c:pt>
                <c:pt idx="3">
                  <c:v>406.71056901441455</c:v>
                </c:pt>
                <c:pt idx="4">
                  <c:v>420.94178972824039</c:v>
                </c:pt>
                <c:pt idx="5">
                  <c:v>424.78782712935725</c:v>
                </c:pt>
                <c:pt idx="6">
                  <c:v>403.61590350773054</c:v>
                </c:pt>
                <c:pt idx="7">
                  <c:v>439.69479485151061</c:v>
                </c:pt>
                <c:pt idx="8">
                  <c:v>403.19180872368491</c:v>
                </c:pt>
                <c:pt idx="9">
                  <c:v>428.82945493288724</c:v>
                </c:pt>
                <c:pt idx="10">
                  <c:v>400.49873194342911</c:v>
                </c:pt>
                <c:pt idx="11">
                  <c:v>417.4568917996998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CA-4553-9DC1-3A6F3053CA85}"/>
            </c:ext>
          </c:extLst>
        </c:ser>
        <c:ser>
          <c:idx val="5"/>
          <c:order val="5"/>
          <c:tx>
            <c:strRef>
              <c:f>Ind!$Q$2:$Q$3</c:f>
              <c:strCache>
                <c:ptCount val="2"/>
                <c:pt idx="0">
                  <c:v>Meta Indicador Consumo Total</c:v>
                </c:pt>
                <c:pt idx="1">
                  <c:v>kWh/Ton TOTAL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6-4B9B-42CF-9D4E-6659C9985C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Ind!$Q$4:$Q$15</c:f>
              <c:numCache>
                <c:formatCode>0.00</c:formatCode>
                <c:ptCount val="12"/>
                <c:pt idx="0">
                  <c:v>439.22</c:v>
                </c:pt>
                <c:pt idx="1">
                  <c:v>439.22</c:v>
                </c:pt>
                <c:pt idx="2">
                  <c:v>439.22</c:v>
                </c:pt>
                <c:pt idx="3">
                  <c:v>439.22</c:v>
                </c:pt>
                <c:pt idx="4">
                  <c:v>439.22</c:v>
                </c:pt>
                <c:pt idx="5">
                  <c:v>439.22</c:v>
                </c:pt>
                <c:pt idx="6">
                  <c:v>439.22</c:v>
                </c:pt>
                <c:pt idx="7">
                  <c:v>439.22</c:v>
                </c:pt>
                <c:pt idx="8">
                  <c:v>439.22</c:v>
                </c:pt>
                <c:pt idx="9">
                  <c:v>439.22</c:v>
                </c:pt>
                <c:pt idx="10">
                  <c:v>439.22</c:v>
                </c:pt>
                <c:pt idx="11">
                  <c:v>439.22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9B-42CF-9D4E-6659C9985C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970651584"/>
        <c:axId val="2123883552"/>
      </c:lineChart>
      <c:dateAx>
        <c:axId val="19706515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23883552"/>
        <c:crosses val="autoZero"/>
        <c:auto val="1"/>
        <c:lblOffset val="100"/>
        <c:baseTimeUnit val="months"/>
      </c:dateAx>
      <c:valAx>
        <c:axId val="2123883552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065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583517839600747E-2"/>
          <c:y val="0.83029670960004176"/>
          <c:w val="0.94067639098991429"/>
          <c:h val="0.1564582572873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827584"/>
        <c:axId val="569828144"/>
      </c:scatterChart>
      <c:valAx>
        <c:axId val="56982758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828144"/>
        <c:crosses val="autoZero"/>
        <c:crossBetween val="midCat"/>
      </c:valAx>
      <c:valAx>
        <c:axId val="56982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6982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67</xdr:row>
      <xdr:rowOff>23812</xdr:rowOff>
    </xdr:from>
    <xdr:to>
      <xdr:col>16</xdr:col>
      <xdr:colOff>161925</xdr:colOff>
      <xdr:row>83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149412</xdr:colOff>
      <xdr:row>23</xdr:row>
      <xdr:rowOff>32869</xdr:rowOff>
    </xdr:from>
    <xdr:to>
      <xdr:col>6</xdr:col>
      <xdr:colOff>485587</xdr:colOff>
      <xdr:row>44</xdr:row>
      <xdr:rowOff>82176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926D9D-B601-4984-B7D0-A3E96141E7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331642</xdr:colOff>
      <xdr:row>19</xdr:row>
      <xdr:rowOff>370416</xdr:rowOff>
    </xdr:from>
    <xdr:to>
      <xdr:col>7</xdr:col>
      <xdr:colOff>1071563</xdr:colOff>
      <xdr:row>38</xdr:row>
      <xdr:rowOff>190500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71436</xdr:colOff>
      <xdr:row>42</xdr:row>
      <xdr:rowOff>9524</xdr:rowOff>
    </xdr:from>
    <xdr:to>
      <xdr:col>11</xdr:col>
      <xdr:colOff>1008061</xdr:colOff>
      <xdr:row>78</xdr:row>
      <xdr:rowOff>15875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6A5888C-F059-4F9C-899C-25F1BE4C6E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.11.1.78/Users/Usuario/Nuevo%20Google%20Drive/Trabajo%202017/CAEM/Empreas%20visitadas/1.%20El%20Tigre%20-%20Informe%20Ang&#233;lica/Inventario%20El%20Tigr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3" Type="http://schemas.openxmlformats.org/officeDocument/2006/relationships/hyperlink" Target="https://www.google.com.co/webhp?sourceid=chrome-instant&amp;ion=1&amp;espv=2&amp;ie=UTF-8" TargetMode="External"/><Relationship Id="rId7" Type="http://schemas.openxmlformats.org/officeDocument/2006/relationships/hyperlink" Target="https://www.google.com.co/webhp?sourceid=chrome-instant&amp;ion=1&amp;espv=2&amp;ie=UTF-8" TargetMode="Externa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Calculadora_Emisiones/aplicacion/calculadora.html" TargetMode="External"/><Relationship Id="rId5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zoomScale="80" zoomScaleNormal="80" workbookViewId="0">
      <selection activeCell="E21" sqref="E21"/>
    </sheetView>
  </sheetViews>
  <sheetFormatPr baseColWidth="10" defaultColWidth="11.5" defaultRowHeight="14" x14ac:dyDescent="0.2"/>
  <cols>
    <col min="1" max="1" width="28" style="39" customWidth="1"/>
    <col min="2" max="2" width="18.33203125" style="39" customWidth="1"/>
    <col min="3" max="3" width="10.33203125" style="39" customWidth="1"/>
    <col min="4" max="4" width="22.33203125" style="39" customWidth="1"/>
    <col min="5" max="5" width="11.1640625" style="39" customWidth="1"/>
    <col min="6" max="6" width="22.5" style="39" customWidth="1"/>
    <col min="7" max="7" width="28.83203125" style="39" customWidth="1"/>
    <col min="8" max="8" width="7.83203125" style="39" customWidth="1"/>
    <col min="9" max="9" width="8.5" style="39" customWidth="1"/>
    <col min="10" max="10" width="7.5" style="39" customWidth="1"/>
    <col min="11" max="11" width="7.1640625" style="39" customWidth="1"/>
    <col min="12" max="12" width="6.33203125" style="39" customWidth="1"/>
    <col min="13" max="13" width="9.83203125" style="39" customWidth="1"/>
    <col min="14" max="14" width="8.5" style="39" customWidth="1"/>
    <col min="15" max="15" width="8" style="39" customWidth="1"/>
    <col min="16" max="16384" width="11.5" style="39"/>
  </cols>
  <sheetData>
    <row r="1" spans="1:15" ht="15.75" customHeight="1" x14ac:dyDescent="0.2">
      <c r="A1" s="207" t="s">
        <v>60</v>
      </c>
      <c r="B1" s="207"/>
      <c r="C1" s="207"/>
      <c r="D1" s="207"/>
      <c r="E1" s="207"/>
      <c r="F1" s="207"/>
    </row>
    <row r="2" spans="1:15" ht="15.75" customHeight="1" x14ac:dyDescent="0.2">
      <c r="A2" s="41" t="s">
        <v>85</v>
      </c>
      <c r="B2" s="208"/>
      <c r="C2" s="208"/>
      <c r="D2" s="208"/>
      <c r="E2" s="41" t="s">
        <v>68</v>
      </c>
      <c r="F2" s="36"/>
    </row>
    <row r="3" spans="1:15" x14ac:dyDescent="0.2">
      <c r="A3" s="41" t="s">
        <v>86</v>
      </c>
      <c r="B3" s="42" t="s">
        <v>69</v>
      </c>
      <c r="C3" s="48">
        <v>2392</v>
      </c>
      <c r="D3" s="208" t="s">
        <v>70</v>
      </c>
      <c r="E3" s="208"/>
      <c r="F3" s="208"/>
    </row>
    <row r="4" spans="1:15" ht="30.75" customHeight="1" x14ac:dyDescent="0.2">
      <c r="A4" s="41" t="s">
        <v>87</v>
      </c>
      <c r="B4" s="35"/>
      <c r="C4" s="41" t="s">
        <v>91</v>
      </c>
      <c r="D4" s="36"/>
      <c r="E4" s="41" t="s">
        <v>92</v>
      </c>
      <c r="F4" s="48"/>
    </row>
    <row r="5" spans="1:15" x14ac:dyDescent="0.2">
      <c r="A5" s="41" t="s">
        <v>88</v>
      </c>
      <c r="B5" s="208"/>
      <c r="C5" s="208"/>
      <c r="D5" s="41" t="s">
        <v>93</v>
      </c>
      <c r="E5" s="208"/>
      <c r="F5" s="208"/>
    </row>
    <row r="6" spans="1:15" x14ac:dyDescent="0.2">
      <c r="A6" s="209" t="s">
        <v>89</v>
      </c>
      <c r="B6" s="208"/>
      <c r="C6" s="208"/>
      <c r="D6" s="208"/>
      <c r="E6" s="41" t="s">
        <v>71</v>
      </c>
      <c r="F6" s="36"/>
    </row>
    <row r="7" spans="1:15" x14ac:dyDescent="0.2">
      <c r="A7" s="209"/>
      <c r="B7" s="208"/>
      <c r="C7" s="208"/>
      <c r="D7" s="208"/>
      <c r="E7" s="41" t="s">
        <v>71</v>
      </c>
      <c r="F7" s="36"/>
    </row>
    <row r="8" spans="1:15" x14ac:dyDescent="0.2">
      <c r="A8" s="43" t="s">
        <v>90</v>
      </c>
      <c r="B8" s="205"/>
      <c r="C8" s="206"/>
      <c r="D8" s="43" t="s">
        <v>94</v>
      </c>
      <c r="E8" s="205"/>
      <c r="F8" s="206"/>
    </row>
    <row r="11" spans="1:15" x14ac:dyDescent="0.2">
      <c r="G11" s="210" t="s">
        <v>72</v>
      </c>
      <c r="H11" s="210"/>
      <c r="I11" s="210"/>
      <c r="J11" s="210"/>
      <c r="K11" s="210"/>
      <c r="L11" s="210"/>
      <c r="M11" s="210"/>
      <c r="N11" s="210"/>
      <c r="O11" s="210"/>
    </row>
    <row r="12" spans="1:15" x14ac:dyDescent="0.2">
      <c r="G12" s="44" t="s">
        <v>73</v>
      </c>
      <c r="H12" s="48"/>
      <c r="I12" s="211" t="s">
        <v>84</v>
      </c>
      <c r="J12" s="211"/>
      <c r="K12" s="211"/>
      <c r="L12" s="211"/>
      <c r="M12" s="211"/>
      <c r="N12" s="212"/>
      <c r="O12" s="213"/>
    </row>
    <row r="13" spans="1:15" ht="15" x14ac:dyDescent="0.2">
      <c r="G13" s="45" t="s">
        <v>74</v>
      </c>
      <c r="H13" s="214"/>
      <c r="I13" s="214"/>
      <c r="J13" s="46" t="s">
        <v>76</v>
      </c>
      <c r="K13" s="46" t="s">
        <v>77</v>
      </c>
      <c r="L13" s="214"/>
      <c r="M13" s="214"/>
      <c r="N13" s="46" t="s">
        <v>76</v>
      </c>
      <c r="O13" s="46" t="s">
        <v>77</v>
      </c>
    </row>
    <row r="14" spans="1:15" ht="15" x14ac:dyDescent="0.2">
      <c r="G14" s="45" t="s">
        <v>79</v>
      </c>
      <c r="H14" s="46" t="s">
        <v>75</v>
      </c>
      <c r="I14" s="47">
        <v>0.25</v>
      </c>
      <c r="J14" s="35" t="s">
        <v>80</v>
      </c>
      <c r="K14" s="46"/>
      <c r="L14" s="46" t="s">
        <v>78</v>
      </c>
      <c r="M14" s="47">
        <v>0.58333333333333337</v>
      </c>
      <c r="N14" s="46"/>
      <c r="O14" s="35" t="s">
        <v>80</v>
      </c>
    </row>
    <row r="15" spans="1:15" ht="15" x14ac:dyDescent="0.2">
      <c r="G15" s="45" t="s">
        <v>81</v>
      </c>
      <c r="H15" s="46" t="s">
        <v>75</v>
      </c>
      <c r="I15" s="47"/>
      <c r="J15" s="46"/>
      <c r="K15" s="35"/>
      <c r="L15" s="46"/>
      <c r="M15" s="47"/>
      <c r="N15" s="46"/>
      <c r="O15" s="35"/>
    </row>
    <row r="16" spans="1:15" ht="15" x14ac:dyDescent="0.2">
      <c r="G16" s="45" t="s">
        <v>82</v>
      </c>
      <c r="H16" s="46" t="s">
        <v>75</v>
      </c>
      <c r="I16" s="47"/>
      <c r="J16" s="46"/>
      <c r="K16" s="35"/>
      <c r="L16" s="46"/>
      <c r="M16" s="47"/>
      <c r="N16" s="35"/>
      <c r="O16" s="50"/>
    </row>
    <row r="17" spans="7:15" ht="15" x14ac:dyDescent="0.2">
      <c r="G17" s="45" t="s">
        <v>83</v>
      </c>
      <c r="H17" s="46" t="s">
        <v>75</v>
      </c>
      <c r="I17" s="47"/>
      <c r="J17" s="35"/>
      <c r="K17" s="50"/>
      <c r="L17" s="46"/>
      <c r="M17" s="47"/>
      <c r="N17" s="46"/>
      <c r="O17" s="35"/>
    </row>
  </sheetData>
  <mergeCells count="15">
    <mergeCell ref="G11:O11"/>
    <mergeCell ref="I12:M12"/>
    <mergeCell ref="N12:O12"/>
    <mergeCell ref="H13:I13"/>
    <mergeCell ref="L13:M13"/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5"/>
  <sheetViews>
    <sheetView topLeftCell="A64" zoomScaleNormal="100" workbookViewId="0">
      <selection activeCell="E84" sqref="E84"/>
    </sheetView>
  </sheetViews>
  <sheetFormatPr baseColWidth="10" defaultColWidth="14.5" defaultRowHeight="15" customHeight="1" x14ac:dyDescent="0.2"/>
  <cols>
    <col min="1" max="1" width="2" customWidth="1"/>
    <col min="2" max="2" width="15.83203125" customWidth="1"/>
    <col min="3" max="3" width="19.1640625" customWidth="1"/>
    <col min="4" max="4" width="13" customWidth="1"/>
    <col min="5" max="5" width="21" customWidth="1"/>
    <col min="6" max="6" width="16.5" customWidth="1"/>
    <col min="7" max="7" width="25.1640625" customWidth="1"/>
    <col min="8" max="8" width="32.5" customWidth="1"/>
    <col min="9" max="9" width="19.6640625" customWidth="1"/>
    <col min="10" max="10" width="16.83203125" customWidth="1"/>
    <col min="12" max="12" width="15" customWidth="1"/>
    <col min="13" max="26" width="10.6640625" customWidth="1"/>
  </cols>
  <sheetData>
    <row r="1" spans="1:26" ht="8.25" customHeight="1" x14ac:dyDescent="0.2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spans="1:26" ht="15" customHeight="1" x14ac:dyDescent="0.2">
      <c r="A2" s="83"/>
      <c r="B2" s="217" t="s">
        <v>103</v>
      </c>
      <c r="C2" s="218"/>
      <c r="D2" s="218"/>
      <c r="E2" s="218"/>
      <c r="F2" s="218"/>
      <c r="G2" s="216"/>
      <c r="H2" s="84"/>
      <c r="I2" s="84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x14ac:dyDescent="0.2">
      <c r="A3" s="85"/>
      <c r="B3" s="86" t="s">
        <v>3</v>
      </c>
      <c r="C3" s="86" t="s">
        <v>23</v>
      </c>
      <c r="D3" s="86" t="s">
        <v>104</v>
      </c>
      <c r="E3" s="86" t="s">
        <v>62</v>
      </c>
      <c r="F3" s="86" t="s">
        <v>27</v>
      </c>
      <c r="G3" s="86"/>
      <c r="H3" s="87"/>
      <c r="I3" s="87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</row>
    <row r="4" spans="1:26" x14ac:dyDescent="0.2">
      <c r="A4" s="83"/>
      <c r="B4" s="88">
        <v>44562</v>
      </c>
      <c r="C4" s="89">
        <v>380049.4</v>
      </c>
      <c r="D4" s="90">
        <f t="shared" ref="D4:D15" si="0">E4/C4</f>
        <v>440.20419976981935</v>
      </c>
      <c r="E4" s="90">
        <v>167299342</v>
      </c>
      <c r="F4" s="91" t="s">
        <v>101</v>
      </c>
      <c r="G4" s="92" t="s">
        <v>102</v>
      </c>
      <c r="H4" s="93"/>
      <c r="I4" s="94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</row>
    <row r="5" spans="1:26" x14ac:dyDescent="0.2">
      <c r="A5" s="83"/>
      <c r="B5" s="88">
        <v>44593</v>
      </c>
      <c r="C5" s="95">
        <v>402208.8</v>
      </c>
      <c r="D5" s="90">
        <f t="shared" si="0"/>
        <v>452.8761727739423</v>
      </c>
      <c r="E5" s="96">
        <v>182150782</v>
      </c>
      <c r="F5" s="97"/>
      <c r="G5" s="98"/>
      <c r="H5" s="99"/>
      <c r="I5" s="94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</row>
    <row r="6" spans="1:26" x14ac:dyDescent="0.2">
      <c r="A6" s="83"/>
      <c r="B6" s="88">
        <v>44621</v>
      </c>
      <c r="C6" s="95">
        <v>397598.8</v>
      </c>
      <c r="D6" s="90">
        <f t="shared" si="0"/>
        <v>468.56748813125193</v>
      </c>
      <c r="E6" s="96">
        <v>186301871</v>
      </c>
      <c r="F6" s="97"/>
      <c r="G6" s="98"/>
      <c r="H6" s="100"/>
      <c r="I6" s="94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</row>
    <row r="7" spans="1:26" x14ac:dyDescent="0.2">
      <c r="A7" s="83"/>
      <c r="B7" s="88">
        <v>44652</v>
      </c>
      <c r="C7" s="95">
        <v>355554.2</v>
      </c>
      <c r="D7" s="90">
        <f t="shared" si="0"/>
        <v>469.2437974294777</v>
      </c>
      <c r="E7" s="96">
        <v>166841603</v>
      </c>
      <c r="F7" s="97"/>
      <c r="G7" s="98"/>
      <c r="H7" s="100"/>
      <c r="I7" s="94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</row>
    <row r="8" spans="1:26" x14ac:dyDescent="0.2">
      <c r="A8" s="83"/>
      <c r="B8" s="88">
        <v>44682</v>
      </c>
      <c r="C8" s="95">
        <v>369830.40000000002</v>
      </c>
      <c r="D8" s="90">
        <f t="shared" si="0"/>
        <v>500.96877109074859</v>
      </c>
      <c r="E8" s="96">
        <v>185273481</v>
      </c>
      <c r="F8" s="97"/>
      <c r="G8" s="98"/>
      <c r="H8" s="100"/>
      <c r="I8" s="94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</row>
    <row r="9" spans="1:26" x14ac:dyDescent="0.2">
      <c r="A9" s="83"/>
      <c r="B9" s="88">
        <v>44713</v>
      </c>
      <c r="C9" s="95">
        <v>345198.6</v>
      </c>
      <c r="D9" s="90">
        <f t="shared" si="0"/>
        <v>496.14823177150782</v>
      </c>
      <c r="E9" s="96">
        <v>171269675</v>
      </c>
      <c r="F9" s="97"/>
      <c r="G9" s="98"/>
      <c r="H9" s="100"/>
      <c r="I9" s="94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</row>
    <row r="10" spans="1:26" x14ac:dyDescent="0.2">
      <c r="A10" s="83"/>
      <c r="B10" s="88">
        <v>44743</v>
      </c>
      <c r="C10" s="95">
        <v>362208.4</v>
      </c>
      <c r="D10" s="90">
        <f t="shared" si="0"/>
        <v>513.63178214530637</v>
      </c>
      <c r="E10" s="96">
        <v>186041746</v>
      </c>
      <c r="F10" s="97"/>
      <c r="G10" s="98"/>
      <c r="H10" s="100"/>
      <c r="I10" s="94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spans="1:26" x14ac:dyDescent="0.2">
      <c r="A11" s="83"/>
      <c r="B11" s="88">
        <v>44774</v>
      </c>
      <c r="C11" s="95">
        <v>342954.4</v>
      </c>
      <c r="D11" s="90">
        <f t="shared" si="0"/>
        <v>522.22295442192899</v>
      </c>
      <c r="E11" s="96">
        <v>179098660</v>
      </c>
      <c r="F11" s="97"/>
      <c r="G11" s="98"/>
      <c r="H11" s="100"/>
      <c r="I11" s="94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</row>
    <row r="12" spans="1:26" x14ac:dyDescent="0.2">
      <c r="A12" s="83"/>
      <c r="B12" s="88">
        <v>44805</v>
      </c>
      <c r="C12" s="95">
        <v>345897.2</v>
      </c>
      <c r="D12" s="90">
        <f t="shared" si="0"/>
        <v>500.40775409572552</v>
      </c>
      <c r="E12" s="96">
        <v>173089641</v>
      </c>
      <c r="F12" s="97"/>
      <c r="G12" s="98"/>
      <c r="H12" s="100"/>
      <c r="I12" s="94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</row>
    <row r="13" spans="1:26" x14ac:dyDescent="0.2">
      <c r="A13" s="83"/>
      <c r="B13" s="88">
        <v>44835</v>
      </c>
      <c r="C13" s="95">
        <v>349013.2</v>
      </c>
      <c r="D13" s="90">
        <f t="shared" si="0"/>
        <v>491.81524652935764</v>
      </c>
      <c r="E13" s="96">
        <v>171650013</v>
      </c>
      <c r="F13" s="97"/>
      <c r="G13" s="98"/>
      <c r="H13" s="100"/>
      <c r="I13" s="94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</row>
    <row r="14" spans="1:26" x14ac:dyDescent="0.2">
      <c r="A14" s="83"/>
      <c r="B14" s="88">
        <v>44866</v>
      </c>
      <c r="C14" s="95">
        <v>335954</v>
      </c>
      <c r="D14" s="90">
        <f t="shared" si="0"/>
        <v>506.10850592640656</v>
      </c>
      <c r="E14" s="96">
        <v>170029177</v>
      </c>
      <c r="F14" s="97"/>
      <c r="G14" s="98"/>
      <c r="H14" s="100"/>
      <c r="I14" s="94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</row>
    <row r="15" spans="1:26" x14ac:dyDescent="0.2">
      <c r="A15" s="83"/>
      <c r="B15" s="88">
        <v>44896</v>
      </c>
      <c r="C15" s="95">
        <v>316429.40000000002</v>
      </c>
      <c r="D15" s="90">
        <f t="shared" si="0"/>
        <v>501.17412288491522</v>
      </c>
      <c r="E15" s="96">
        <v>158586227</v>
      </c>
      <c r="F15" s="97"/>
      <c r="G15" s="98"/>
      <c r="H15" s="100"/>
      <c r="I15" s="94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</row>
    <row r="16" spans="1:26" hidden="1" x14ac:dyDescent="0.2">
      <c r="A16" s="83"/>
      <c r="B16" s="101"/>
      <c r="C16" s="102"/>
      <c r="D16" s="103"/>
      <c r="E16" s="103"/>
      <c r="F16" s="215"/>
      <c r="G16" s="216"/>
      <c r="H16" s="100"/>
      <c r="I16" s="94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 spans="1:26" hidden="1" x14ac:dyDescent="0.2">
      <c r="A17" s="83"/>
      <c r="B17" s="101"/>
      <c r="C17" s="102"/>
      <c r="D17" s="103"/>
      <c r="E17" s="103"/>
      <c r="F17" s="215"/>
      <c r="G17" s="216"/>
      <c r="H17" s="100"/>
      <c r="I17" s="94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 spans="1:26" hidden="1" x14ac:dyDescent="0.2">
      <c r="A18" s="83"/>
      <c r="B18" s="101"/>
      <c r="C18" s="102"/>
      <c r="D18" s="103"/>
      <c r="E18" s="103"/>
      <c r="F18" s="215"/>
      <c r="G18" s="216"/>
      <c r="H18" s="100"/>
      <c r="I18" s="94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</row>
    <row r="19" spans="1:26" hidden="1" x14ac:dyDescent="0.2">
      <c r="A19" s="83"/>
      <c r="B19" s="101"/>
      <c r="C19" s="102"/>
      <c r="D19" s="103"/>
      <c r="E19" s="103"/>
      <c r="F19" s="215"/>
      <c r="G19" s="216"/>
      <c r="H19" s="100"/>
      <c r="I19" s="94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</row>
    <row r="20" spans="1:26" hidden="1" x14ac:dyDescent="0.2">
      <c r="A20" s="83"/>
      <c r="B20" s="101"/>
      <c r="C20" s="102"/>
      <c r="D20" s="103"/>
      <c r="E20" s="103"/>
      <c r="F20" s="215"/>
      <c r="G20" s="216"/>
      <c r="H20" s="100"/>
      <c r="I20" s="94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</row>
    <row r="21" spans="1:26" ht="15.75" hidden="1" customHeight="1" x14ac:dyDescent="0.2">
      <c r="A21" s="83"/>
      <c r="B21" s="101"/>
      <c r="C21" s="102"/>
      <c r="D21" s="103"/>
      <c r="E21" s="103"/>
      <c r="F21" s="215"/>
      <c r="G21" s="216"/>
      <c r="H21" s="100"/>
      <c r="I21" s="94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spans="1:26" ht="15.75" hidden="1" customHeight="1" x14ac:dyDescent="0.2">
      <c r="A22" s="83"/>
      <c r="B22" s="101"/>
      <c r="C22" s="102"/>
      <c r="D22" s="103"/>
      <c r="E22" s="103"/>
      <c r="F22" s="215"/>
      <c r="G22" s="216"/>
      <c r="H22" s="100"/>
      <c r="I22" s="94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</row>
    <row r="23" spans="1:26" ht="15.75" hidden="1" customHeight="1" x14ac:dyDescent="0.2">
      <c r="A23" s="83"/>
      <c r="B23" s="101"/>
      <c r="C23" s="102"/>
      <c r="D23" s="103"/>
      <c r="E23" s="103"/>
      <c r="F23" s="215"/>
      <c r="G23" s="216"/>
      <c r="H23" s="100"/>
      <c r="I23" s="94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</row>
    <row r="24" spans="1:26" ht="15.75" hidden="1" customHeight="1" x14ac:dyDescent="0.2">
      <c r="A24" s="83"/>
      <c r="B24" s="101"/>
      <c r="C24" s="102"/>
      <c r="D24" s="103"/>
      <c r="E24" s="103"/>
      <c r="F24" s="215"/>
      <c r="G24" s="216"/>
      <c r="H24" s="100"/>
      <c r="I24" s="94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</row>
    <row r="25" spans="1:26" ht="15.75" hidden="1" customHeight="1" x14ac:dyDescent="0.2">
      <c r="A25" s="83"/>
      <c r="B25" s="101"/>
      <c r="C25" s="102"/>
      <c r="D25" s="103"/>
      <c r="E25" s="103"/>
      <c r="F25" s="215"/>
      <c r="G25" s="216"/>
      <c r="H25" s="100"/>
      <c r="I25" s="94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</row>
    <row r="26" spans="1:26" ht="15.75" hidden="1" customHeight="1" x14ac:dyDescent="0.2">
      <c r="A26" s="83"/>
      <c r="B26" s="101"/>
      <c r="C26" s="102"/>
      <c r="D26" s="103"/>
      <c r="E26" s="103"/>
      <c r="F26" s="215"/>
      <c r="G26" s="216"/>
      <c r="H26" s="100"/>
      <c r="I26" s="94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</row>
    <row r="27" spans="1:26" ht="15.75" hidden="1" customHeight="1" x14ac:dyDescent="0.2">
      <c r="A27" s="83"/>
      <c r="B27" s="101"/>
      <c r="C27" s="102"/>
      <c r="D27" s="103"/>
      <c r="E27" s="103"/>
      <c r="F27" s="215"/>
      <c r="G27" s="216"/>
      <c r="H27" s="100"/>
      <c r="I27" s="94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</row>
    <row r="28" spans="1:26" ht="15.75" customHeight="1" x14ac:dyDescent="0.2">
      <c r="A28" s="94"/>
      <c r="B28" s="104"/>
      <c r="C28" s="105"/>
      <c r="D28" s="105"/>
      <c r="E28" s="105"/>
      <c r="F28" s="106"/>
      <c r="G28" s="94"/>
      <c r="H28" s="100"/>
      <c r="I28" s="94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 spans="1:26" ht="15.75" customHeight="1" x14ac:dyDescent="0.2">
      <c r="A29" s="83"/>
      <c r="B29" s="172" t="s">
        <v>7</v>
      </c>
      <c r="C29" s="89">
        <f>+AVERAGE(C4:C27)</f>
        <v>358574.7333333334</v>
      </c>
      <c r="D29" s="107"/>
      <c r="E29" s="108">
        <f>+AVERAGE(E4:E27)</f>
        <v>174802684.83333334</v>
      </c>
      <c r="F29" s="219" t="s">
        <v>105</v>
      </c>
      <c r="G29" s="220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</row>
    <row r="30" spans="1:26" ht="15.75" customHeight="1" x14ac:dyDescent="0.2">
      <c r="A30" s="83"/>
      <c r="B30" s="172" t="s">
        <v>20</v>
      </c>
      <c r="C30" s="89">
        <f>+MAX(C4:C27)</f>
        <v>402208.8</v>
      </c>
      <c r="D30" s="107"/>
      <c r="E30" s="108">
        <f>+MAX(E4:E27)</f>
        <v>186301871</v>
      </c>
      <c r="F30" s="221"/>
      <c r="G30" s="222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</row>
    <row r="31" spans="1:26" ht="15.75" customHeight="1" x14ac:dyDescent="0.2">
      <c r="A31" s="83"/>
      <c r="B31" s="172" t="s">
        <v>21</v>
      </c>
      <c r="C31" s="89">
        <f>+MIN(C4:C27)</f>
        <v>316429.40000000002</v>
      </c>
      <c r="D31" s="107"/>
      <c r="E31" s="108">
        <f>+MIN(E4:E27)</f>
        <v>158586227</v>
      </c>
      <c r="F31" s="221"/>
      <c r="G31" s="222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</row>
    <row r="32" spans="1:26" ht="16" x14ac:dyDescent="0.2">
      <c r="A32" s="83"/>
      <c r="B32" s="172" t="s">
        <v>61</v>
      </c>
      <c r="C32" s="89">
        <f>+SUM(C4:C27)</f>
        <v>4302896.8000000007</v>
      </c>
      <c r="D32" s="107"/>
      <c r="E32" s="108">
        <f>SUM(E4:E15)</f>
        <v>2097632218</v>
      </c>
      <c r="F32" s="223"/>
      <c r="G32" s="224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</row>
    <row r="33" spans="1:26" ht="15.75" customHeight="1" x14ac:dyDescent="0.2">
      <c r="A33" s="83"/>
      <c r="B33" s="84"/>
      <c r="C33" s="109"/>
      <c r="D33" s="109"/>
      <c r="E33" s="110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spans="1:26" ht="15.75" customHeight="1" x14ac:dyDescent="0.2">
      <c r="A34" s="83"/>
      <c r="B34" s="84"/>
      <c r="C34" s="109"/>
      <c r="D34" s="109"/>
      <c r="E34" s="110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spans="1:26" ht="15.75" customHeight="1" x14ac:dyDescent="0.2">
      <c r="A35" s="83"/>
      <c r="B35" s="100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spans="1:26" ht="15.75" customHeight="1" x14ac:dyDescent="0.2">
      <c r="A36" s="83"/>
      <c r="B36" s="225" t="s">
        <v>106</v>
      </c>
      <c r="C36" s="218"/>
      <c r="D36" s="218"/>
      <c r="E36" s="218"/>
      <c r="F36" s="218"/>
      <c r="G36" s="218"/>
      <c r="H36" s="216"/>
      <c r="I36" s="87"/>
      <c r="J36" s="87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spans="1:26" ht="15.75" customHeight="1" x14ac:dyDescent="0.2">
      <c r="A37" s="83"/>
      <c r="B37" s="86" t="s">
        <v>26</v>
      </c>
      <c r="C37" s="86" t="s">
        <v>107</v>
      </c>
      <c r="D37" s="86" t="s">
        <v>108</v>
      </c>
      <c r="E37" s="86" t="s">
        <v>62</v>
      </c>
      <c r="F37" s="86" t="s">
        <v>23</v>
      </c>
      <c r="G37" s="86" t="s">
        <v>27</v>
      </c>
      <c r="H37" s="86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</row>
    <row r="38" spans="1:26" ht="15.75" customHeight="1" x14ac:dyDescent="0.2">
      <c r="A38" s="83"/>
      <c r="B38" s="88">
        <v>44562</v>
      </c>
      <c r="C38" s="111">
        <v>51401</v>
      </c>
      <c r="D38" s="112">
        <f t="shared" ref="D38:D49" si="1">E38/C38</f>
        <v>2185.1726620104669</v>
      </c>
      <c r="E38" s="113">
        <v>112320060</v>
      </c>
      <c r="F38" s="114">
        <f t="shared" ref="F38:F49" si="2">+C38*$G$41*$G$46</f>
        <v>513084.78200000001</v>
      </c>
      <c r="G38" s="226" t="s">
        <v>109</v>
      </c>
      <c r="H38" s="216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 spans="1:26" ht="15.75" customHeight="1" x14ac:dyDescent="0.2">
      <c r="A39" s="83"/>
      <c r="B39" s="88">
        <v>44593</v>
      </c>
      <c r="C39" s="111">
        <v>57351</v>
      </c>
      <c r="D39" s="115">
        <f t="shared" si="1"/>
        <v>3473.6831092744678</v>
      </c>
      <c r="E39" s="116">
        <v>199219200</v>
      </c>
      <c r="F39" s="114">
        <f t="shared" si="2"/>
        <v>572477.68200000003</v>
      </c>
      <c r="G39" s="227" t="s">
        <v>110</v>
      </c>
      <c r="H39" s="216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spans="1:26" ht="15.75" customHeight="1" x14ac:dyDescent="0.2">
      <c r="A40" s="83"/>
      <c r="B40" s="88">
        <v>44621</v>
      </c>
      <c r="C40" s="111">
        <v>55323</v>
      </c>
      <c r="D40" s="115">
        <f t="shared" si="1"/>
        <v>1764.7736022992246</v>
      </c>
      <c r="E40" s="116">
        <v>97632570</v>
      </c>
      <c r="F40" s="114">
        <f t="shared" si="2"/>
        <v>552234.18599999999</v>
      </c>
      <c r="G40" s="228" t="s">
        <v>28</v>
      </c>
      <c r="H40" s="216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</row>
    <row r="41" spans="1:26" ht="15.75" customHeight="1" x14ac:dyDescent="0.2">
      <c r="A41" s="83"/>
      <c r="B41" s="88">
        <v>44652</v>
      </c>
      <c r="C41" s="111">
        <v>50702</v>
      </c>
      <c r="D41" s="115">
        <f t="shared" si="1"/>
        <v>1796.2031083586446</v>
      </c>
      <c r="E41" s="116">
        <v>91071090</v>
      </c>
      <c r="F41" s="114">
        <f t="shared" si="2"/>
        <v>506107.364</v>
      </c>
      <c r="G41" s="117">
        <v>35.65</v>
      </c>
      <c r="H41" s="118" t="s">
        <v>111</v>
      </c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 spans="1:26" ht="15.75" customHeight="1" x14ac:dyDescent="0.2">
      <c r="A42" s="83"/>
      <c r="B42" s="88">
        <v>44682</v>
      </c>
      <c r="C42" s="111">
        <v>50953</v>
      </c>
      <c r="D42" s="115">
        <f t="shared" si="1"/>
        <v>1983.2243440032971</v>
      </c>
      <c r="E42" s="116">
        <v>101051230</v>
      </c>
      <c r="F42" s="114">
        <f t="shared" si="2"/>
        <v>508612.84600000002</v>
      </c>
      <c r="G42" s="215" t="s">
        <v>29</v>
      </c>
      <c r="H42" s="216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 spans="1:26" ht="15" customHeight="1" x14ac:dyDescent="0.2">
      <c r="A43" s="83"/>
      <c r="B43" s="88">
        <v>44713</v>
      </c>
      <c r="C43" s="111">
        <v>50177</v>
      </c>
      <c r="D43" s="115">
        <f t="shared" si="1"/>
        <v>2179.4642963907768</v>
      </c>
      <c r="E43" s="116">
        <v>109358980</v>
      </c>
      <c r="F43" s="114">
        <f t="shared" si="2"/>
        <v>500866.81400000001</v>
      </c>
      <c r="G43" s="229" t="s">
        <v>30</v>
      </c>
      <c r="H43" s="220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 spans="1:26" ht="15.75" customHeight="1" x14ac:dyDescent="0.2">
      <c r="A44" s="83"/>
      <c r="B44" s="88">
        <v>44743</v>
      </c>
      <c r="C44" s="111">
        <v>55367</v>
      </c>
      <c r="D44" s="115">
        <f t="shared" si="1"/>
        <v>2022.8881824913758</v>
      </c>
      <c r="E44" s="116">
        <v>112001250</v>
      </c>
      <c r="F44" s="114">
        <f t="shared" si="2"/>
        <v>552673.39399999997</v>
      </c>
      <c r="G44" s="223"/>
      <c r="H44" s="224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</row>
    <row r="45" spans="1:26" ht="15.75" customHeight="1" x14ac:dyDescent="0.2">
      <c r="A45" s="83"/>
      <c r="B45" s="88">
        <v>44774</v>
      </c>
      <c r="C45" s="111">
        <v>50896</v>
      </c>
      <c r="D45" s="115">
        <f t="shared" si="1"/>
        <v>2350.8943728387299</v>
      </c>
      <c r="E45" s="116">
        <v>119651120</v>
      </c>
      <c r="F45" s="114">
        <f t="shared" si="2"/>
        <v>508043.87200000003</v>
      </c>
      <c r="G45" s="215" t="s">
        <v>31</v>
      </c>
      <c r="H45" s="216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 spans="1:26" ht="15.75" customHeight="1" x14ac:dyDescent="0.2">
      <c r="A46" s="83"/>
      <c r="B46" s="88">
        <v>44805</v>
      </c>
      <c r="C46" s="111">
        <v>50801</v>
      </c>
      <c r="D46" s="115">
        <f t="shared" si="1"/>
        <v>2344.5384933367454</v>
      </c>
      <c r="E46" s="116">
        <v>119104900</v>
      </c>
      <c r="F46" s="114">
        <f t="shared" si="2"/>
        <v>507095.58199999999</v>
      </c>
      <c r="G46" s="119">
        <v>0.28000000000000003</v>
      </c>
      <c r="H46" s="118" t="s">
        <v>23</v>
      </c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</row>
    <row r="47" spans="1:26" ht="15.75" customHeight="1" x14ac:dyDescent="0.2">
      <c r="A47" s="83"/>
      <c r="B47" s="88">
        <v>44835</v>
      </c>
      <c r="C47" s="111">
        <v>54182</v>
      </c>
      <c r="D47" s="115">
        <f t="shared" si="1"/>
        <v>2057.0916540548524</v>
      </c>
      <c r="E47" s="116">
        <v>111457340</v>
      </c>
      <c r="F47" s="114">
        <f t="shared" si="2"/>
        <v>540844.72400000005</v>
      </c>
      <c r="G47" s="119">
        <v>1</v>
      </c>
      <c r="H47" s="118" t="s">
        <v>112</v>
      </c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</row>
    <row r="48" spans="1:26" ht="15.75" customHeight="1" x14ac:dyDescent="0.2">
      <c r="A48" s="83"/>
      <c r="B48" s="88">
        <v>44866</v>
      </c>
      <c r="C48" s="111">
        <v>48647</v>
      </c>
      <c r="D48" s="115">
        <f t="shared" si="1"/>
        <v>2057.5246161119903</v>
      </c>
      <c r="E48" s="116">
        <v>100092400</v>
      </c>
      <c r="F48" s="114">
        <f t="shared" si="2"/>
        <v>485594.35400000005</v>
      </c>
      <c r="G48" s="228" t="s">
        <v>32</v>
      </c>
      <c r="H48" s="216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</row>
    <row r="49" spans="1:26" ht="15" customHeight="1" x14ac:dyDescent="0.2">
      <c r="A49" s="83"/>
      <c r="B49" s="88">
        <v>44896</v>
      </c>
      <c r="C49" s="111">
        <v>47571</v>
      </c>
      <c r="D49" s="115">
        <f t="shared" si="1"/>
        <v>2100</v>
      </c>
      <c r="E49" s="116">
        <v>99899100</v>
      </c>
      <c r="F49" s="114">
        <f t="shared" si="2"/>
        <v>474853.72200000001</v>
      </c>
      <c r="G49" s="229"/>
      <c r="H49" s="220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 spans="1:26" ht="15.75" hidden="1" customHeight="1" x14ac:dyDescent="0.2">
      <c r="A50" s="83"/>
      <c r="B50" s="120"/>
      <c r="C50" s="121"/>
      <c r="D50" s="122"/>
      <c r="E50" s="122"/>
      <c r="F50" s="123"/>
      <c r="G50" s="223"/>
      <c r="H50" s="224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</row>
    <row r="51" spans="1:26" ht="15.75" hidden="1" customHeight="1" x14ac:dyDescent="0.2">
      <c r="A51" s="83"/>
      <c r="B51" s="120"/>
      <c r="C51" s="121"/>
      <c r="D51" s="122"/>
      <c r="E51" s="122"/>
      <c r="F51" s="123"/>
      <c r="G51" s="124"/>
      <c r="H51" s="124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</row>
    <row r="52" spans="1:26" ht="15.75" hidden="1" customHeight="1" x14ac:dyDescent="0.2">
      <c r="A52" s="83"/>
      <c r="B52" s="120"/>
      <c r="C52" s="121"/>
      <c r="D52" s="122"/>
      <c r="E52" s="122"/>
      <c r="F52" s="123"/>
      <c r="G52" s="124"/>
      <c r="H52" s="124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</row>
    <row r="53" spans="1:26" ht="15.75" hidden="1" customHeight="1" x14ac:dyDescent="0.2">
      <c r="A53" s="83"/>
      <c r="B53" s="120"/>
      <c r="C53" s="121"/>
      <c r="D53" s="122"/>
      <c r="E53" s="122"/>
      <c r="F53" s="123"/>
      <c r="G53" s="124"/>
      <c r="H53" s="124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</row>
    <row r="54" spans="1:26" ht="15.75" hidden="1" customHeight="1" x14ac:dyDescent="0.2">
      <c r="A54" s="83"/>
      <c r="B54" s="120"/>
      <c r="C54" s="121"/>
      <c r="D54" s="122"/>
      <c r="E54" s="122"/>
      <c r="F54" s="123"/>
      <c r="G54" s="124"/>
      <c r="H54" s="124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</row>
    <row r="55" spans="1:26" ht="15.75" hidden="1" customHeight="1" x14ac:dyDescent="0.2">
      <c r="A55" s="83"/>
      <c r="B55" s="120"/>
      <c r="C55" s="121"/>
      <c r="D55" s="122"/>
      <c r="E55" s="122"/>
      <c r="F55" s="123"/>
      <c r="G55" s="124"/>
      <c r="H55" s="124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</row>
    <row r="56" spans="1:26" ht="15.75" hidden="1" customHeight="1" x14ac:dyDescent="0.2">
      <c r="A56" s="83"/>
      <c r="B56" s="120"/>
      <c r="C56" s="121"/>
      <c r="D56" s="122"/>
      <c r="E56" s="122"/>
      <c r="F56" s="123"/>
      <c r="G56" s="124"/>
      <c r="H56" s="124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</row>
    <row r="57" spans="1:26" ht="15.75" hidden="1" customHeight="1" x14ac:dyDescent="0.2">
      <c r="A57" s="83"/>
      <c r="B57" s="120"/>
      <c r="C57" s="121"/>
      <c r="D57" s="122"/>
      <c r="E57" s="122"/>
      <c r="F57" s="123"/>
      <c r="G57" s="124"/>
      <c r="H57" s="124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</row>
    <row r="58" spans="1:26" ht="15.75" hidden="1" customHeight="1" x14ac:dyDescent="0.2">
      <c r="A58" s="83"/>
      <c r="B58" s="120"/>
      <c r="C58" s="121"/>
      <c r="D58" s="122"/>
      <c r="E58" s="122"/>
      <c r="F58" s="123"/>
      <c r="G58" s="124"/>
      <c r="H58" s="124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</row>
    <row r="59" spans="1:26" ht="15.75" hidden="1" customHeight="1" x14ac:dyDescent="0.2">
      <c r="A59" s="83"/>
      <c r="B59" s="120"/>
      <c r="C59" s="121"/>
      <c r="D59" s="122"/>
      <c r="E59" s="122"/>
      <c r="F59" s="123"/>
      <c r="G59" s="124"/>
      <c r="H59" s="124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</row>
    <row r="60" spans="1:26" ht="15.75" hidden="1" customHeight="1" x14ac:dyDescent="0.2">
      <c r="A60" s="83"/>
      <c r="B60" s="120"/>
      <c r="C60" s="121"/>
      <c r="D60" s="122"/>
      <c r="E60" s="122"/>
      <c r="F60" s="123"/>
      <c r="G60" s="124"/>
      <c r="H60" s="124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</row>
    <row r="61" spans="1:26" ht="15.75" customHeight="1" x14ac:dyDescent="0.2">
      <c r="A61" s="83"/>
      <c r="B61" s="125"/>
      <c r="C61" s="125"/>
      <c r="D61" s="125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</row>
    <row r="62" spans="1:26" ht="15.75" customHeight="1" x14ac:dyDescent="0.2">
      <c r="A62" s="83"/>
      <c r="B62" s="173" t="s">
        <v>7</v>
      </c>
      <c r="C62" s="126">
        <f>+AVERAGE(C38:C60)</f>
        <v>51947.583333333336</v>
      </c>
      <c r="D62" s="127"/>
      <c r="E62" s="128">
        <f t="shared" ref="E62:F62" si="3">+AVERAGE(E38:E60)</f>
        <v>114404936.66666667</v>
      </c>
      <c r="F62" s="129">
        <f t="shared" si="3"/>
        <v>518540.77683333337</v>
      </c>
      <c r="G62" s="219" t="s">
        <v>113</v>
      </c>
      <c r="H62" s="220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</row>
    <row r="63" spans="1:26" ht="15.75" customHeight="1" x14ac:dyDescent="0.2">
      <c r="A63" s="83"/>
      <c r="B63" s="173" t="s">
        <v>20</v>
      </c>
      <c r="C63" s="126">
        <f>+MAX(C38:C60)</f>
        <v>57351</v>
      </c>
      <c r="D63" s="127"/>
      <c r="E63" s="128">
        <f t="shared" ref="E63:F63" si="4">+MAX(E38:E60)</f>
        <v>199219200</v>
      </c>
      <c r="F63" s="129">
        <f t="shared" si="4"/>
        <v>572477.68200000003</v>
      </c>
      <c r="G63" s="221"/>
      <c r="H63" s="222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</row>
    <row r="64" spans="1:26" ht="15.75" customHeight="1" x14ac:dyDescent="0.2">
      <c r="A64" s="83"/>
      <c r="B64" s="173" t="s">
        <v>21</v>
      </c>
      <c r="C64" s="126">
        <f>+MIN(C38:C60)</f>
        <v>47571</v>
      </c>
      <c r="D64" s="127"/>
      <c r="E64" s="128">
        <f t="shared" ref="E64:F64" si="5">+MIN(E38:E60)</f>
        <v>91071090</v>
      </c>
      <c r="F64" s="129">
        <f t="shared" si="5"/>
        <v>474853.72200000001</v>
      </c>
      <c r="G64" s="221"/>
      <c r="H64" s="222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</row>
    <row r="65" spans="1:26" ht="15.75" customHeight="1" x14ac:dyDescent="0.2">
      <c r="A65" s="83"/>
      <c r="B65" s="173" t="s">
        <v>61</v>
      </c>
      <c r="C65" s="126">
        <f>+SUM(C38:C60)</f>
        <v>623371</v>
      </c>
      <c r="D65" s="127"/>
      <c r="E65" s="128">
        <f t="shared" ref="E65:F65" si="6">SUM(E38:E60)</f>
        <v>1372859240</v>
      </c>
      <c r="F65" s="129">
        <f t="shared" si="6"/>
        <v>6222489.3220000006</v>
      </c>
      <c r="G65" s="223"/>
      <c r="H65" s="224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</row>
    <row r="66" spans="1:26" ht="15.75" customHeight="1" x14ac:dyDescent="0.2">
      <c r="A66" s="83"/>
      <c r="B66" s="130"/>
      <c r="C66" s="131"/>
      <c r="D66" s="131"/>
      <c r="E66" s="131"/>
      <c r="F66" s="131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</row>
    <row r="67" spans="1:26" ht="15.75" customHeight="1" x14ac:dyDescent="0.2">
      <c r="A67" s="83"/>
      <c r="B67" s="225" t="s">
        <v>24</v>
      </c>
      <c r="C67" s="218"/>
      <c r="D67" s="218"/>
      <c r="E67" s="218"/>
      <c r="F67" s="218"/>
      <c r="G67" s="218"/>
      <c r="H67" s="218"/>
      <c r="I67" s="83"/>
      <c r="J67" s="83"/>
      <c r="K67" s="83"/>
      <c r="L67" s="87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</row>
    <row r="68" spans="1:26" ht="15.75" customHeight="1" x14ac:dyDescent="0.2">
      <c r="A68" s="83"/>
      <c r="B68" s="86" t="s">
        <v>3</v>
      </c>
      <c r="C68" s="86" t="s">
        <v>33</v>
      </c>
      <c r="D68" s="86" t="s">
        <v>108</v>
      </c>
      <c r="E68" s="86" t="s">
        <v>62</v>
      </c>
      <c r="F68" s="86" t="s">
        <v>23</v>
      </c>
      <c r="G68" s="225" t="s">
        <v>27</v>
      </c>
      <c r="H68" s="218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</row>
    <row r="69" spans="1:26" ht="15.75" customHeight="1" x14ac:dyDescent="0.2">
      <c r="A69" s="83"/>
      <c r="B69" s="76">
        <v>44583</v>
      </c>
      <c r="C69" s="77">
        <v>7.5</v>
      </c>
      <c r="D69" s="78">
        <v>9152</v>
      </c>
      <c r="E69" s="79">
        <v>68640</v>
      </c>
      <c r="F69" s="132">
        <v>80.930000000000007</v>
      </c>
      <c r="G69" s="227" t="s">
        <v>110</v>
      </c>
      <c r="H69" s="216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</row>
    <row r="70" spans="1:26" ht="15.75" customHeight="1" x14ac:dyDescent="0.2">
      <c r="A70" s="83"/>
      <c r="B70" s="76">
        <v>44614</v>
      </c>
      <c r="C70" s="77">
        <v>10</v>
      </c>
      <c r="D70" s="80">
        <v>9152</v>
      </c>
      <c r="E70" s="81">
        <v>91520</v>
      </c>
      <c r="F70" s="132">
        <v>80.930000000000007</v>
      </c>
      <c r="G70" s="228"/>
      <c r="H70" s="216"/>
      <c r="I70" s="83"/>
      <c r="J70" s="83"/>
      <c r="K70" s="83"/>
      <c r="L70" s="106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</row>
    <row r="71" spans="1:26" ht="15.75" customHeight="1" x14ac:dyDescent="0.2">
      <c r="A71" s="83"/>
      <c r="B71" s="76">
        <v>44642</v>
      </c>
      <c r="C71" s="77">
        <v>10</v>
      </c>
      <c r="D71" s="80">
        <v>9152</v>
      </c>
      <c r="E71" s="81">
        <v>91520</v>
      </c>
      <c r="F71" s="132">
        <v>80.930000000000007</v>
      </c>
      <c r="G71" s="228" t="s">
        <v>114</v>
      </c>
      <c r="H71" s="216"/>
      <c r="I71" s="83"/>
      <c r="J71" s="83"/>
      <c r="K71" s="83"/>
      <c r="L71" s="106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</row>
    <row r="72" spans="1:26" ht="15.75" customHeight="1" x14ac:dyDescent="0.2">
      <c r="A72" s="83"/>
      <c r="B72" s="76">
        <v>44673</v>
      </c>
      <c r="C72" s="77">
        <v>10</v>
      </c>
      <c r="D72" s="80">
        <v>9152</v>
      </c>
      <c r="E72" s="81">
        <v>91520</v>
      </c>
      <c r="F72" s="132">
        <v>263.02999999999997</v>
      </c>
      <c r="G72" s="133" t="s">
        <v>24</v>
      </c>
      <c r="H72" s="134">
        <v>92</v>
      </c>
      <c r="I72" s="83"/>
      <c r="J72" s="83"/>
      <c r="K72" s="83"/>
      <c r="L72" s="135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</row>
    <row r="73" spans="1:26" ht="15.75" customHeight="1" x14ac:dyDescent="0.2">
      <c r="A73" s="83"/>
      <c r="B73" s="76">
        <v>44703</v>
      </c>
      <c r="C73" s="77">
        <v>10</v>
      </c>
      <c r="D73" s="80">
        <v>9152</v>
      </c>
      <c r="E73" s="81">
        <v>91520</v>
      </c>
      <c r="F73" s="132">
        <v>323.73</v>
      </c>
      <c r="G73" s="136" t="s">
        <v>115</v>
      </c>
      <c r="H73" s="134">
        <v>8</v>
      </c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</row>
    <row r="74" spans="1:26" ht="15.75" customHeight="1" x14ac:dyDescent="0.2">
      <c r="A74" s="83"/>
      <c r="B74" s="76">
        <v>44734</v>
      </c>
      <c r="C74" s="77">
        <v>10</v>
      </c>
      <c r="D74" s="80">
        <v>9152</v>
      </c>
      <c r="E74" s="81">
        <v>91520</v>
      </c>
      <c r="F74" s="132">
        <v>445.12</v>
      </c>
      <c r="G74" s="228" t="s">
        <v>116</v>
      </c>
      <c r="H74" s="216"/>
      <c r="I74" s="83"/>
      <c r="J74" s="83"/>
      <c r="K74" s="83"/>
      <c r="L74" s="135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</row>
    <row r="75" spans="1:26" ht="15.75" customHeight="1" x14ac:dyDescent="0.2">
      <c r="A75" s="83"/>
      <c r="B75" s="76">
        <v>44764</v>
      </c>
      <c r="C75" s="77">
        <v>10</v>
      </c>
      <c r="D75" s="80">
        <v>9302</v>
      </c>
      <c r="E75" s="81">
        <v>93020</v>
      </c>
      <c r="F75" s="132">
        <v>404.66</v>
      </c>
      <c r="G75" s="137">
        <v>0.85</v>
      </c>
      <c r="H75" s="138" t="s">
        <v>117</v>
      </c>
      <c r="I75" s="83"/>
      <c r="J75" s="83"/>
      <c r="K75" s="83"/>
      <c r="L75" s="106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</row>
    <row r="76" spans="1:26" ht="15.75" customHeight="1" x14ac:dyDescent="0.2">
      <c r="A76" s="83"/>
      <c r="B76" s="76">
        <v>44795</v>
      </c>
      <c r="C76" s="77">
        <v>10</v>
      </c>
      <c r="D76" s="80">
        <v>9302</v>
      </c>
      <c r="E76" s="81">
        <v>93020</v>
      </c>
      <c r="F76" s="132">
        <v>404.66</v>
      </c>
      <c r="G76" s="228" t="s">
        <v>118</v>
      </c>
      <c r="H76" s="216"/>
      <c r="I76" s="83"/>
      <c r="J76" s="83"/>
      <c r="K76" s="83"/>
      <c r="L76" s="139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</row>
    <row r="77" spans="1:26" ht="15" customHeight="1" x14ac:dyDescent="0.2">
      <c r="A77" s="83"/>
      <c r="B77" s="76">
        <v>44826</v>
      </c>
      <c r="C77" s="77">
        <v>10</v>
      </c>
      <c r="D77" s="80">
        <v>9302</v>
      </c>
      <c r="E77" s="81">
        <v>93020</v>
      </c>
      <c r="F77" s="132">
        <v>1942.36</v>
      </c>
      <c r="G77" s="229" t="s">
        <v>119</v>
      </c>
      <c r="H77" s="220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</row>
    <row r="78" spans="1:26" ht="15.75" customHeight="1" x14ac:dyDescent="0.2">
      <c r="A78" s="83"/>
      <c r="B78" s="76">
        <v>44856</v>
      </c>
      <c r="C78" s="77">
        <v>5</v>
      </c>
      <c r="D78" s="80">
        <v>9302</v>
      </c>
      <c r="E78" s="81">
        <v>46510</v>
      </c>
      <c r="F78" s="132">
        <v>404.66</v>
      </c>
      <c r="G78" s="223"/>
      <c r="H78" s="224"/>
      <c r="I78" s="83"/>
      <c r="J78" s="83"/>
      <c r="K78" s="83"/>
      <c r="L78" s="139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</row>
    <row r="79" spans="1:26" ht="15.75" customHeight="1" x14ac:dyDescent="0.2">
      <c r="A79" s="83"/>
      <c r="B79" s="76">
        <v>44887</v>
      </c>
      <c r="C79" s="77">
        <v>10</v>
      </c>
      <c r="D79" s="80">
        <v>9302</v>
      </c>
      <c r="E79" s="81">
        <v>93020</v>
      </c>
      <c r="F79" s="132">
        <v>364.19</v>
      </c>
      <c r="G79" s="215" t="s">
        <v>120</v>
      </c>
      <c r="H79" s="216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</row>
    <row r="80" spans="1:26" ht="15.75" customHeight="1" x14ac:dyDescent="0.2">
      <c r="A80" s="83"/>
      <c r="B80" s="76">
        <v>44917</v>
      </c>
      <c r="C80" s="77">
        <v>10</v>
      </c>
      <c r="D80" s="80">
        <v>9302</v>
      </c>
      <c r="E80" s="81">
        <v>93020</v>
      </c>
      <c r="F80" s="132">
        <v>323.73</v>
      </c>
      <c r="G80" s="137" t="s">
        <v>33</v>
      </c>
      <c r="H80" s="137">
        <v>1</v>
      </c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</row>
    <row r="81" spans="1:26" ht="15.75" customHeight="1" x14ac:dyDescent="0.2">
      <c r="A81" s="83"/>
      <c r="B81" s="140"/>
      <c r="C81" s="141"/>
      <c r="D81" s="142"/>
      <c r="E81" s="122"/>
      <c r="F81" s="143"/>
      <c r="G81" s="137" t="s">
        <v>121</v>
      </c>
      <c r="H81" s="137">
        <v>3.7850000000000001</v>
      </c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</row>
    <row r="82" spans="1:26" ht="15.75" customHeight="1" x14ac:dyDescent="0.2">
      <c r="A82" s="83"/>
      <c r="B82" s="140"/>
      <c r="C82" s="141"/>
      <c r="D82" s="142"/>
      <c r="E82" s="122"/>
      <c r="F82" s="143"/>
      <c r="G82" s="228" t="s">
        <v>122</v>
      </c>
      <c r="H82" s="216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</row>
    <row r="83" spans="1:26" ht="15" customHeight="1" x14ac:dyDescent="0.2">
      <c r="A83" s="83"/>
      <c r="B83" s="140"/>
      <c r="C83" s="141"/>
      <c r="D83" s="142"/>
      <c r="E83" s="122"/>
      <c r="F83" s="143"/>
      <c r="G83" s="229" t="s">
        <v>123</v>
      </c>
      <c r="H83" s="220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</row>
    <row r="84" spans="1:26" ht="15.75" customHeight="1" x14ac:dyDescent="0.2">
      <c r="A84" s="83"/>
      <c r="B84" s="140"/>
      <c r="C84" s="141"/>
      <c r="D84" s="142"/>
      <c r="E84" s="122"/>
      <c r="F84" s="143"/>
      <c r="G84" s="223"/>
      <c r="H84" s="224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</row>
    <row r="85" spans="1:26" ht="15.75" customHeight="1" x14ac:dyDescent="0.2">
      <c r="A85" s="83"/>
      <c r="B85" s="140"/>
      <c r="C85" s="141"/>
      <c r="D85" s="142"/>
      <c r="E85" s="122"/>
      <c r="F85" s="143"/>
      <c r="G85" s="228" t="s">
        <v>28</v>
      </c>
      <c r="H85" s="216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</row>
    <row r="86" spans="1:26" ht="15.75" customHeight="1" x14ac:dyDescent="0.2">
      <c r="A86" s="83"/>
      <c r="B86" s="140"/>
      <c r="C86" s="141"/>
      <c r="D86" s="142"/>
      <c r="E86" s="122"/>
      <c r="F86" s="143"/>
      <c r="G86" s="137">
        <f>(42.4185)</f>
        <v>42.418500000000002</v>
      </c>
      <c r="H86" s="138" t="s">
        <v>124</v>
      </c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</row>
    <row r="87" spans="1:26" ht="15.75" customHeight="1" x14ac:dyDescent="0.2">
      <c r="A87" s="83"/>
      <c r="B87" s="140"/>
      <c r="C87" s="141"/>
      <c r="D87" s="142"/>
      <c r="E87" s="122"/>
      <c r="F87" s="143"/>
      <c r="G87" s="215" t="s">
        <v>125</v>
      </c>
      <c r="H87" s="216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</row>
    <row r="88" spans="1:26" ht="15" customHeight="1" x14ac:dyDescent="0.2">
      <c r="A88" s="83"/>
      <c r="B88" s="140"/>
      <c r="C88" s="141"/>
      <c r="D88" s="142"/>
      <c r="E88" s="122"/>
      <c r="F88" s="143"/>
      <c r="G88" s="230" t="s">
        <v>30</v>
      </c>
      <c r="H88" s="216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</row>
    <row r="89" spans="1:26" ht="15.75" customHeight="1" x14ac:dyDescent="0.2">
      <c r="A89" s="83"/>
      <c r="B89" s="140"/>
      <c r="C89" s="141"/>
      <c r="D89" s="142"/>
      <c r="E89" s="122"/>
      <c r="F89" s="143"/>
      <c r="G89" s="215" t="s">
        <v>31</v>
      </c>
      <c r="H89" s="216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</row>
    <row r="90" spans="1:26" ht="15.75" customHeight="1" x14ac:dyDescent="0.2">
      <c r="A90" s="83"/>
      <c r="B90" s="140"/>
      <c r="C90" s="141"/>
      <c r="D90" s="142"/>
      <c r="E90" s="122"/>
      <c r="F90" s="143"/>
      <c r="G90" s="137">
        <v>0.28000000000000003</v>
      </c>
      <c r="H90" s="138" t="s">
        <v>23</v>
      </c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</row>
    <row r="91" spans="1:26" ht="15.75" customHeight="1" x14ac:dyDescent="0.2">
      <c r="A91" s="83"/>
      <c r="B91" s="140"/>
      <c r="C91" s="141"/>
      <c r="D91" s="142"/>
      <c r="E91" s="122"/>
      <c r="F91" s="143"/>
      <c r="G91" s="137">
        <v>1</v>
      </c>
      <c r="H91" s="138" t="s">
        <v>112</v>
      </c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</row>
    <row r="92" spans="1:26" ht="18" customHeight="1" x14ac:dyDescent="0.2">
      <c r="A92" s="83"/>
      <c r="B92" s="140"/>
      <c r="C92" s="141"/>
      <c r="D92" s="142"/>
      <c r="E92" s="122"/>
      <c r="F92" s="143"/>
      <c r="G92" s="144" t="s">
        <v>32</v>
      </c>
      <c r="H92" s="145" t="s">
        <v>126</v>
      </c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</row>
    <row r="93" spans="1:26" ht="15.75" customHeight="1" x14ac:dyDescent="0.2">
      <c r="A93" s="83"/>
      <c r="B93" s="130"/>
      <c r="C93" s="146"/>
      <c r="D93" s="131"/>
      <c r="E93" s="131"/>
      <c r="F93" s="146"/>
      <c r="G93" s="231" t="s">
        <v>127</v>
      </c>
      <c r="H93" s="216"/>
      <c r="I93" s="83"/>
      <c r="J93" s="147"/>
      <c r="K93" s="147"/>
      <c r="L93" s="147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</row>
    <row r="94" spans="1:26" ht="15.75" customHeight="1" x14ac:dyDescent="0.2">
      <c r="A94" s="83"/>
      <c r="B94" s="173" t="s">
        <v>7</v>
      </c>
      <c r="C94" s="148">
        <f>+AVERAGE(C69:C92)</f>
        <v>9.375</v>
      </c>
      <c r="D94" s="126"/>
      <c r="E94" s="149">
        <f t="shared" ref="E94:F94" si="7">+AVERAGE(E69:E92)</f>
        <v>86487.5</v>
      </c>
      <c r="F94" s="148">
        <f t="shared" si="7"/>
        <v>426.57750000000004</v>
      </c>
      <c r="G94" s="232" t="s">
        <v>128</v>
      </c>
      <c r="H94" s="220"/>
      <c r="I94" s="83"/>
      <c r="J94" s="147"/>
      <c r="K94" s="147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</row>
    <row r="95" spans="1:26" ht="15.75" customHeight="1" x14ac:dyDescent="0.2">
      <c r="A95" s="83"/>
      <c r="B95" s="173" t="s">
        <v>20</v>
      </c>
      <c r="C95" s="148">
        <f>+MAX(C69:C92)</f>
        <v>10</v>
      </c>
      <c r="D95" s="126"/>
      <c r="E95" s="149">
        <f t="shared" ref="E95:F95" si="8">+MAX(E69:E92)</f>
        <v>93020</v>
      </c>
      <c r="F95" s="148">
        <f t="shared" si="8"/>
        <v>1942.36</v>
      </c>
      <c r="G95" s="221"/>
      <c r="H95" s="222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</row>
    <row r="96" spans="1:26" ht="15.75" customHeight="1" x14ac:dyDescent="0.2">
      <c r="A96" s="83"/>
      <c r="B96" s="173" t="s">
        <v>21</v>
      </c>
      <c r="C96" s="148">
        <f>+MIN(C69:C92)</f>
        <v>5</v>
      </c>
      <c r="D96" s="126"/>
      <c r="E96" s="149">
        <f t="shared" ref="E96:F96" si="9">+MIN(E69:E92)</f>
        <v>46510</v>
      </c>
      <c r="F96" s="148">
        <f t="shared" si="9"/>
        <v>80.930000000000007</v>
      </c>
      <c r="G96" s="221"/>
      <c r="H96" s="222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</row>
    <row r="97" spans="1:26" ht="15.75" customHeight="1" x14ac:dyDescent="0.2">
      <c r="A97" s="83"/>
      <c r="B97" s="173" t="s">
        <v>61</v>
      </c>
      <c r="C97" s="148">
        <f>+SUM(C69:C92)</f>
        <v>112.5</v>
      </c>
      <c r="D97" s="126"/>
      <c r="E97" s="149">
        <f>+SUM(E69:E80)</f>
        <v>1037850</v>
      </c>
      <c r="F97" s="148">
        <f>+SUM(F69:F92)</f>
        <v>5118.93</v>
      </c>
      <c r="G97" s="223"/>
      <c r="H97" s="224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</row>
    <row r="98" spans="1:26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</row>
    <row r="99" spans="1:26" ht="15.75" customHeight="1" x14ac:dyDescent="0.2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</row>
    <row r="100" spans="1:26" ht="15.75" customHeight="1" x14ac:dyDescent="0.2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</row>
    <row r="101" spans="1:26" ht="15.75" customHeight="1" x14ac:dyDescent="0.2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</row>
    <row r="102" spans="1:26" ht="15.75" customHeight="1" x14ac:dyDescent="0.2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</row>
    <row r="103" spans="1:26" ht="15.75" customHeight="1" x14ac:dyDescent="0.2">
      <c r="A103" s="85"/>
      <c r="B103" s="225" t="s">
        <v>129</v>
      </c>
      <c r="C103" s="218"/>
      <c r="D103" s="218"/>
      <c r="E103" s="218"/>
      <c r="F103" s="218"/>
      <c r="G103" s="218"/>
      <c r="H103" s="216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</row>
    <row r="104" spans="1:26" ht="15.75" customHeight="1" x14ac:dyDescent="0.2">
      <c r="A104" s="85"/>
      <c r="B104" s="86" t="s">
        <v>3</v>
      </c>
      <c r="C104" s="86" t="s">
        <v>33</v>
      </c>
      <c r="D104" s="86" t="s">
        <v>130</v>
      </c>
      <c r="E104" s="86" t="s">
        <v>62</v>
      </c>
      <c r="F104" s="86" t="s">
        <v>23</v>
      </c>
      <c r="G104" s="225" t="s">
        <v>27</v>
      </c>
      <c r="H104" s="216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</row>
    <row r="105" spans="1:26" ht="15.75" customHeight="1" x14ac:dyDescent="0.2">
      <c r="A105" s="85"/>
      <c r="B105" s="76">
        <v>44583</v>
      </c>
      <c r="C105" s="150">
        <v>35.85</v>
      </c>
      <c r="D105" s="151">
        <v>9372</v>
      </c>
      <c r="E105" s="152">
        <f t="shared" ref="E105:E116" si="10">C105*D105</f>
        <v>335986.2</v>
      </c>
      <c r="F105" s="153">
        <v>1143.1500000000001</v>
      </c>
      <c r="G105" s="227" t="s">
        <v>110</v>
      </c>
      <c r="H105" s="216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</row>
    <row r="106" spans="1:26" ht="15.75" customHeight="1" x14ac:dyDescent="0.2">
      <c r="A106" s="85"/>
      <c r="B106" s="76">
        <v>44614</v>
      </c>
      <c r="C106" s="150">
        <v>40.17</v>
      </c>
      <c r="D106" s="154">
        <v>9372</v>
      </c>
      <c r="E106" s="155">
        <f t="shared" si="10"/>
        <v>376473.24</v>
      </c>
      <c r="F106" s="153">
        <v>1280.9100000000001</v>
      </c>
      <c r="G106" s="228"/>
      <c r="H106" s="216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</row>
    <row r="107" spans="1:26" ht="15.75" customHeight="1" x14ac:dyDescent="0.2">
      <c r="A107" s="85"/>
      <c r="B107" s="76">
        <v>44642</v>
      </c>
      <c r="C107" s="150">
        <v>95.37</v>
      </c>
      <c r="D107" s="154">
        <v>9372</v>
      </c>
      <c r="E107" s="155">
        <f t="shared" si="10"/>
        <v>893807.64</v>
      </c>
      <c r="F107" s="153">
        <v>3041.08</v>
      </c>
      <c r="G107" s="228" t="s">
        <v>114</v>
      </c>
      <c r="H107" s="216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</row>
    <row r="108" spans="1:26" ht="15.75" customHeight="1" x14ac:dyDescent="0.2">
      <c r="A108" s="85"/>
      <c r="B108" s="76">
        <v>44673</v>
      </c>
      <c r="C108" s="150">
        <v>29.08</v>
      </c>
      <c r="D108" s="154">
        <v>9372</v>
      </c>
      <c r="E108" s="155">
        <f t="shared" si="10"/>
        <v>272537.76</v>
      </c>
      <c r="F108" s="153">
        <v>927.28</v>
      </c>
      <c r="G108" s="156" t="s">
        <v>44</v>
      </c>
      <c r="H108" s="157">
        <v>92</v>
      </c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ht="15.75" customHeight="1" x14ac:dyDescent="0.2">
      <c r="A109" s="85"/>
      <c r="B109" s="76">
        <v>44703</v>
      </c>
      <c r="C109" s="150">
        <v>17.28</v>
      </c>
      <c r="D109" s="154">
        <v>9372</v>
      </c>
      <c r="E109" s="155">
        <f t="shared" si="10"/>
        <v>161948.16</v>
      </c>
      <c r="F109" s="153">
        <v>551.01</v>
      </c>
      <c r="G109" s="158" t="s">
        <v>131</v>
      </c>
      <c r="H109" s="157">
        <v>8</v>
      </c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5.75" customHeight="1" x14ac:dyDescent="0.2">
      <c r="A110" s="85"/>
      <c r="B110" s="76">
        <v>44734</v>
      </c>
      <c r="C110" s="150">
        <v>48.75</v>
      </c>
      <c r="D110" s="154">
        <v>9372</v>
      </c>
      <c r="E110" s="155">
        <f t="shared" si="10"/>
        <v>456885</v>
      </c>
      <c r="F110" s="153">
        <v>1554.5</v>
      </c>
      <c r="G110" s="228" t="s">
        <v>116</v>
      </c>
      <c r="H110" s="216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5.75" customHeight="1" x14ac:dyDescent="0.2">
      <c r="A111" s="85"/>
      <c r="B111" s="76">
        <v>44764</v>
      </c>
      <c r="C111" s="150">
        <v>36.619999999999997</v>
      </c>
      <c r="D111" s="154">
        <v>9523</v>
      </c>
      <c r="E111" s="155">
        <f t="shared" si="10"/>
        <v>348732.25999999995</v>
      </c>
      <c r="F111" s="153">
        <v>1167.71</v>
      </c>
      <c r="G111" s="137">
        <v>0.74</v>
      </c>
      <c r="H111" s="138" t="s">
        <v>117</v>
      </c>
      <c r="I111" s="159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</row>
    <row r="112" spans="1:26" ht="15.75" customHeight="1" x14ac:dyDescent="0.2">
      <c r="A112" s="85"/>
      <c r="B112" s="76">
        <v>44795</v>
      </c>
      <c r="C112" s="150">
        <v>34.42</v>
      </c>
      <c r="D112" s="154">
        <v>9523</v>
      </c>
      <c r="E112" s="155">
        <f t="shared" si="10"/>
        <v>327781.66000000003</v>
      </c>
      <c r="F112" s="153">
        <v>1097.56</v>
      </c>
      <c r="G112" s="228" t="s">
        <v>118</v>
      </c>
      <c r="H112" s="216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</row>
    <row r="113" spans="1:26" ht="15" customHeight="1" x14ac:dyDescent="0.2">
      <c r="A113" s="85"/>
      <c r="B113" s="76">
        <v>44826</v>
      </c>
      <c r="C113" s="150">
        <v>58.8</v>
      </c>
      <c r="D113" s="154">
        <v>9523</v>
      </c>
      <c r="E113" s="155">
        <f t="shared" si="10"/>
        <v>559952.4</v>
      </c>
      <c r="F113" s="153">
        <v>1874.96</v>
      </c>
      <c r="G113" s="229" t="s">
        <v>30</v>
      </c>
      <c r="H113" s="220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</row>
    <row r="114" spans="1:26" ht="15.75" customHeight="1" x14ac:dyDescent="0.2">
      <c r="A114" s="85"/>
      <c r="B114" s="76">
        <v>44856</v>
      </c>
      <c r="C114" s="150">
        <v>94.7</v>
      </c>
      <c r="D114" s="154">
        <v>9523</v>
      </c>
      <c r="E114" s="155">
        <f t="shared" si="10"/>
        <v>901828.1</v>
      </c>
      <c r="F114" s="153">
        <v>3019.71</v>
      </c>
      <c r="G114" s="223"/>
      <c r="H114" s="224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</row>
    <row r="115" spans="1:26" ht="15.75" customHeight="1" x14ac:dyDescent="0.2">
      <c r="A115" s="85"/>
      <c r="B115" s="76">
        <v>44887</v>
      </c>
      <c r="C115" s="150">
        <v>30.14</v>
      </c>
      <c r="D115" s="154">
        <v>9523</v>
      </c>
      <c r="E115" s="155">
        <f t="shared" si="10"/>
        <v>287023.22000000003</v>
      </c>
      <c r="F115" s="153">
        <v>961.08</v>
      </c>
      <c r="G115" s="215" t="s">
        <v>120</v>
      </c>
      <c r="H115" s="216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</row>
    <row r="116" spans="1:26" ht="15.75" customHeight="1" x14ac:dyDescent="0.2">
      <c r="A116" s="85"/>
      <c r="B116" s="76">
        <v>44917</v>
      </c>
      <c r="C116" s="150">
        <v>35.86</v>
      </c>
      <c r="D116" s="154">
        <v>9523</v>
      </c>
      <c r="E116" s="155">
        <f t="shared" si="10"/>
        <v>341494.77999999997</v>
      </c>
      <c r="F116" s="153">
        <v>1143.47</v>
      </c>
      <c r="G116" s="137" t="s">
        <v>33</v>
      </c>
      <c r="H116" s="137">
        <v>1</v>
      </c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</row>
    <row r="117" spans="1:26" ht="15.75" customHeight="1" x14ac:dyDescent="0.2">
      <c r="A117" s="85"/>
      <c r="B117" s="120"/>
      <c r="C117" s="160"/>
      <c r="D117" s="161"/>
      <c r="E117" s="162"/>
      <c r="F117" s="163"/>
      <c r="G117" s="137" t="s">
        <v>121</v>
      </c>
      <c r="H117" s="137">
        <v>3.7850000000000001</v>
      </c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</row>
    <row r="118" spans="1:26" ht="15.75" customHeight="1" x14ac:dyDescent="0.2">
      <c r="A118" s="85"/>
      <c r="B118" s="120"/>
      <c r="C118" s="160"/>
      <c r="D118" s="161"/>
      <c r="E118" s="162"/>
      <c r="F118" s="163"/>
      <c r="G118" s="228" t="s">
        <v>122</v>
      </c>
      <c r="H118" s="216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</row>
    <row r="119" spans="1:26" ht="15" customHeight="1" x14ac:dyDescent="0.2">
      <c r="A119" s="85"/>
      <c r="B119" s="120"/>
      <c r="C119" s="156"/>
      <c r="D119" s="164"/>
      <c r="E119" s="162"/>
      <c r="F119" s="163"/>
      <c r="G119" s="229" t="s">
        <v>123</v>
      </c>
      <c r="H119" s="220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</row>
    <row r="120" spans="1:26" ht="15.75" customHeight="1" x14ac:dyDescent="0.2">
      <c r="A120" s="85"/>
      <c r="B120" s="120"/>
      <c r="C120" s="156"/>
      <c r="D120" s="164"/>
      <c r="E120" s="162"/>
      <c r="F120" s="163"/>
      <c r="G120" s="223"/>
      <c r="H120" s="224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</row>
    <row r="121" spans="1:26" ht="15.75" customHeight="1" x14ac:dyDescent="0.2">
      <c r="A121" s="85"/>
      <c r="B121" s="120"/>
      <c r="C121" s="156"/>
      <c r="D121" s="164"/>
      <c r="E121" s="162"/>
      <c r="F121" s="163"/>
      <c r="G121" s="228" t="s">
        <v>28</v>
      </c>
      <c r="H121" s="216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</row>
    <row r="122" spans="1:26" ht="15.75" customHeight="1" x14ac:dyDescent="0.2">
      <c r="A122" s="85"/>
      <c r="B122" s="120"/>
      <c r="C122" s="156"/>
      <c r="D122" s="164"/>
      <c r="E122" s="162"/>
      <c r="F122" s="163"/>
      <c r="G122" s="137">
        <f>(40.6593)</f>
        <v>40.659300000000002</v>
      </c>
      <c r="H122" s="138" t="s">
        <v>124</v>
      </c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</row>
    <row r="123" spans="1:26" ht="15.75" customHeight="1" x14ac:dyDescent="0.2">
      <c r="A123" s="85"/>
      <c r="B123" s="120"/>
      <c r="C123" s="156"/>
      <c r="D123" s="164"/>
      <c r="E123" s="162"/>
      <c r="F123" s="163"/>
      <c r="G123" s="215" t="s">
        <v>125</v>
      </c>
      <c r="H123" s="216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</row>
    <row r="124" spans="1:26" ht="31.5" customHeight="1" x14ac:dyDescent="0.2">
      <c r="A124" s="85"/>
      <c r="B124" s="120"/>
      <c r="C124" s="156"/>
      <c r="D124" s="164"/>
      <c r="E124" s="162"/>
      <c r="F124" s="163"/>
      <c r="G124" s="229" t="s">
        <v>30</v>
      </c>
      <c r="H124" s="220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</row>
    <row r="125" spans="1:26" ht="15.75" customHeight="1" x14ac:dyDescent="0.2">
      <c r="A125" s="85"/>
      <c r="B125" s="120"/>
      <c r="C125" s="156"/>
      <c r="D125" s="164"/>
      <c r="E125" s="162"/>
      <c r="F125" s="163"/>
      <c r="G125" s="215" t="s">
        <v>31</v>
      </c>
      <c r="H125" s="216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</row>
    <row r="126" spans="1:26" ht="15.75" customHeight="1" x14ac:dyDescent="0.2">
      <c r="A126" s="85"/>
      <c r="B126" s="120"/>
      <c r="C126" s="156"/>
      <c r="D126" s="164"/>
      <c r="E126" s="162"/>
      <c r="F126" s="163"/>
      <c r="G126" s="137">
        <v>0.28000000000000003</v>
      </c>
      <c r="H126" s="138" t="s">
        <v>23</v>
      </c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</row>
    <row r="127" spans="1:26" ht="15.75" customHeight="1" x14ac:dyDescent="0.2">
      <c r="A127" s="85"/>
      <c r="B127" s="120"/>
      <c r="C127" s="156"/>
      <c r="D127" s="164"/>
      <c r="E127" s="162"/>
      <c r="F127" s="163"/>
      <c r="G127" s="137">
        <v>1</v>
      </c>
      <c r="H127" s="138" t="s">
        <v>112</v>
      </c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</row>
    <row r="128" spans="1:26" ht="15" customHeight="1" x14ac:dyDescent="0.2">
      <c r="A128" s="85"/>
      <c r="B128" s="120"/>
      <c r="C128" s="156"/>
      <c r="D128" s="164"/>
      <c r="E128" s="162"/>
      <c r="F128" s="163"/>
      <c r="G128" s="233" t="s">
        <v>32</v>
      </c>
      <c r="H128" s="235" t="s">
        <v>126</v>
      </c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</row>
    <row r="129" spans="1:26" ht="15.75" customHeight="1" x14ac:dyDescent="0.2">
      <c r="A129" s="85"/>
      <c r="B129" s="85"/>
      <c r="C129" s="85"/>
      <c r="D129" s="85"/>
      <c r="E129" s="165"/>
      <c r="F129" s="165"/>
      <c r="G129" s="234"/>
      <c r="H129" s="234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ht="15.75" customHeight="1" x14ac:dyDescent="0.2">
      <c r="A130" s="85"/>
      <c r="B130" s="173" t="s">
        <v>7</v>
      </c>
      <c r="C130" s="148">
        <f>+AVERAGE(C105:C128)</f>
        <v>46.420000000000009</v>
      </c>
      <c r="D130" s="127"/>
      <c r="E130" s="166">
        <f t="shared" ref="E130:F130" si="11">+AVERAGE(E105:E128)</f>
        <v>438704.20166666666</v>
      </c>
      <c r="F130" s="166">
        <f t="shared" si="11"/>
        <v>1480.2016666666668</v>
      </c>
      <c r="G130" s="233" t="s">
        <v>132</v>
      </c>
      <c r="H130" s="235" t="s">
        <v>133</v>
      </c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26.25" customHeight="1" x14ac:dyDescent="0.2">
      <c r="A131" s="85"/>
      <c r="B131" s="173" t="s">
        <v>20</v>
      </c>
      <c r="C131" s="148">
        <f>+MAX(C105:C128)</f>
        <v>95.37</v>
      </c>
      <c r="D131" s="127"/>
      <c r="E131" s="166">
        <f t="shared" ref="E131:F131" si="12">+MAX(E105:E128)</f>
        <v>901828.1</v>
      </c>
      <c r="F131" s="166">
        <f t="shared" si="12"/>
        <v>3041.08</v>
      </c>
      <c r="G131" s="234"/>
      <c r="H131" s="234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6" x14ac:dyDescent="0.2">
      <c r="A132" s="85"/>
      <c r="B132" s="173" t="s">
        <v>21</v>
      </c>
      <c r="C132" s="148">
        <f>+MIN(C105:C128)</f>
        <v>17.28</v>
      </c>
      <c r="D132" s="127"/>
      <c r="E132" s="166">
        <f t="shared" ref="E132:F132" si="13">+MIN(E105:E128)</f>
        <v>161948.16</v>
      </c>
      <c r="F132" s="166">
        <f t="shared" si="13"/>
        <v>551.01</v>
      </c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</row>
    <row r="133" spans="1:26" ht="15.75" customHeight="1" x14ac:dyDescent="0.2">
      <c r="A133" s="83"/>
      <c r="B133" s="173" t="s">
        <v>61</v>
      </c>
      <c r="C133" s="148">
        <f>+SUM(C105:C128)</f>
        <v>557.04000000000008</v>
      </c>
      <c r="D133" s="127"/>
      <c r="E133" s="166">
        <f>+SUM(E105:E116)</f>
        <v>5264450.42</v>
      </c>
      <c r="F133" s="166">
        <f>+SUM(F105:F128)</f>
        <v>17762.420000000002</v>
      </c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</row>
    <row r="134" spans="1:26" ht="26.25" customHeight="1" x14ac:dyDescent="0.2">
      <c r="A134" s="83"/>
      <c r="B134" s="236" t="s">
        <v>134</v>
      </c>
      <c r="C134" s="218"/>
      <c r="D134" s="218"/>
      <c r="E134" s="218"/>
      <c r="F134" s="218"/>
      <c r="G134" s="218"/>
      <c r="H134" s="216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</row>
    <row r="135" spans="1:26" ht="15.75" customHeight="1" x14ac:dyDescent="0.2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</row>
    <row r="136" spans="1:26" ht="15.75" customHeight="1" x14ac:dyDescent="0.2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</row>
    <row r="137" spans="1:26" ht="15.75" customHeight="1" x14ac:dyDescent="0.2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</row>
    <row r="138" spans="1:26" ht="15.75" customHeight="1" x14ac:dyDescent="0.2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</row>
    <row r="139" spans="1:26" ht="15.75" customHeight="1" x14ac:dyDescent="0.2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</row>
    <row r="140" spans="1:26" ht="15.75" customHeight="1" x14ac:dyDescent="0.2">
      <c r="A140" s="83"/>
      <c r="B140" s="225" t="s">
        <v>63</v>
      </c>
      <c r="C140" s="216"/>
      <c r="D140" s="131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</row>
    <row r="141" spans="1:26" ht="15.75" hidden="1" customHeight="1" x14ac:dyDescent="0.2">
      <c r="A141" s="131"/>
      <c r="B141" s="131"/>
      <c r="C141" s="131"/>
      <c r="D141" s="131"/>
      <c r="E141" s="131"/>
      <c r="F141" s="131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</row>
    <row r="142" spans="1:26" ht="15.75" hidden="1" customHeight="1" x14ac:dyDescent="0.2">
      <c r="A142" s="83"/>
      <c r="B142" s="83"/>
      <c r="C142" s="83"/>
      <c r="D142" s="131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</row>
    <row r="144" spans="1:26" ht="15.75" customHeight="1" x14ac:dyDescent="0.2">
      <c r="A144" s="83"/>
      <c r="B144" s="86" t="s">
        <v>3</v>
      </c>
      <c r="C144" s="86" t="s">
        <v>22</v>
      </c>
      <c r="D144" s="131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</row>
    <row r="145" spans="1:26" ht="15.75" customHeight="1" x14ac:dyDescent="0.2">
      <c r="A145" s="83"/>
      <c r="B145" s="76">
        <v>44583</v>
      </c>
      <c r="C145" s="82">
        <v>2232.46</v>
      </c>
      <c r="D145" s="131"/>
      <c r="E145" s="83"/>
      <c r="F145" s="106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</row>
    <row r="146" spans="1:26" ht="15.75" customHeight="1" x14ac:dyDescent="0.2">
      <c r="A146" s="83"/>
      <c r="B146" s="76">
        <v>44614</v>
      </c>
      <c r="C146" s="82">
        <v>2393.1</v>
      </c>
      <c r="D146" s="131"/>
      <c r="E146" s="83"/>
      <c r="F146" s="106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</row>
    <row r="147" spans="1:26" ht="15.75" customHeight="1" x14ac:dyDescent="0.2">
      <c r="A147" s="83"/>
      <c r="B147" s="76">
        <v>44642</v>
      </c>
      <c r="C147" s="82">
        <v>2439.4499999999998</v>
      </c>
      <c r="D147" s="131"/>
      <c r="E147" s="83"/>
      <c r="F147" s="106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</row>
    <row r="148" spans="1:26" ht="15.75" customHeight="1" x14ac:dyDescent="0.2">
      <c r="A148" s="83"/>
      <c r="B148" s="76">
        <v>44673</v>
      </c>
      <c r="C148" s="82">
        <v>2048.63</v>
      </c>
      <c r="D148" s="131"/>
      <c r="E148" s="83"/>
      <c r="F148" s="106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</row>
    <row r="149" spans="1:26" ht="15.75" customHeight="1" x14ac:dyDescent="0.2">
      <c r="A149" s="83"/>
      <c r="B149" s="76">
        <v>44703</v>
      </c>
      <c r="C149" s="82">
        <v>2017.96</v>
      </c>
      <c r="D149" s="131"/>
      <c r="E149" s="83"/>
      <c r="F149" s="106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</row>
    <row r="150" spans="1:26" ht="15.75" customHeight="1" x14ac:dyDescent="0.2">
      <c r="A150" s="83"/>
      <c r="B150" s="76">
        <v>44734</v>
      </c>
      <c r="C150" s="82">
        <v>1926.99</v>
      </c>
      <c r="D150" s="131"/>
      <c r="E150" s="83"/>
      <c r="F150" s="106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</row>
    <row r="151" spans="1:26" ht="15.75" customHeight="1" x14ac:dyDescent="0.2">
      <c r="A151" s="83"/>
      <c r="B151" s="76">
        <v>44764</v>
      </c>
      <c r="C151" s="82">
        <v>2190.02</v>
      </c>
      <c r="D151" s="131"/>
      <c r="E151" s="83"/>
      <c r="F151" s="106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</row>
    <row r="152" spans="1:26" ht="15.75" customHeight="1" x14ac:dyDescent="0.2">
      <c r="A152" s="83"/>
      <c r="B152" s="76">
        <v>44795</v>
      </c>
      <c r="C152" s="82">
        <v>1870.84</v>
      </c>
      <c r="D152" s="131"/>
      <c r="E152" s="83"/>
      <c r="F152" s="106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</row>
    <row r="153" spans="1:26" ht="15.75" customHeight="1" x14ac:dyDescent="0.2">
      <c r="A153" s="83"/>
      <c r="B153" s="76">
        <v>44826</v>
      </c>
      <c r="C153" s="82">
        <v>2047.3</v>
      </c>
      <c r="D153" s="109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</row>
    <row r="154" spans="1:26" ht="15.75" customHeight="1" x14ac:dyDescent="0.2">
      <c r="A154" s="83"/>
      <c r="B154" s="76">
        <v>44856</v>
      </c>
      <c r="C154" s="82">
        <v>2008.56</v>
      </c>
      <c r="D154" s="109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</row>
    <row r="155" spans="1:26" ht="15.75" customHeight="1" x14ac:dyDescent="0.2">
      <c r="A155" s="83"/>
      <c r="B155" s="76">
        <v>44887</v>
      </c>
      <c r="C155" s="82">
        <v>1983.35</v>
      </c>
      <c r="D155" s="109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</row>
    <row r="156" spans="1:26" ht="15.75" customHeight="1" x14ac:dyDescent="0.2">
      <c r="A156" s="83"/>
      <c r="B156" s="76">
        <v>44917</v>
      </c>
      <c r="C156" s="82">
        <v>1832.25</v>
      </c>
      <c r="D156" s="109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</row>
    <row r="157" spans="1:26" ht="15.75" hidden="1" customHeight="1" x14ac:dyDescent="0.2">
      <c r="A157" s="83"/>
      <c r="B157" s="167"/>
      <c r="C157" s="168"/>
      <c r="D157" s="109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</row>
    <row r="158" spans="1:26" ht="15.75" hidden="1" customHeight="1" x14ac:dyDescent="0.2">
      <c r="A158" s="83"/>
      <c r="B158" s="167"/>
      <c r="C158" s="168"/>
      <c r="D158" s="109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</row>
    <row r="159" spans="1:26" ht="15.75" hidden="1" customHeight="1" x14ac:dyDescent="0.2">
      <c r="A159" s="83"/>
      <c r="B159" s="167"/>
      <c r="C159" s="168"/>
      <c r="D159" s="109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</row>
    <row r="160" spans="1:26" ht="15.75" hidden="1" customHeight="1" x14ac:dyDescent="0.2">
      <c r="A160" s="83"/>
      <c r="B160" s="167"/>
      <c r="C160" s="168"/>
      <c r="D160" s="109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</row>
    <row r="161" spans="1:26" ht="15.75" hidden="1" customHeight="1" x14ac:dyDescent="0.2">
      <c r="A161" s="83"/>
      <c r="B161" s="167"/>
      <c r="C161" s="168"/>
      <c r="D161" s="109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</row>
    <row r="162" spans="1:26" ht="15.75" hidden="1" customHeight="1" x14ac:dyDescent="0.2">
      <c r="A162" s="83"/>
      <c r="B162" s="167"/>
      <c r="C162" s="168"/>
      <c r="D162" s="109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</row>
    <row r="163" spans="1:26" ht="15.75" hidden="1" customHeight="1" x14ac:dyDescent="0.2">
      <c r="A163" s="83"/>
      <c r="B163" s="167"/>
      <c r="C163" s="168"/>
      <c r="D163" s="109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</row>
    <row r="164" spans="1:26" ht="15.75" hidden="1" customHeight="1" x14ac:dyDescent="0.2">
      <c r="A164" s="83"/>
      <c r="B164" s="167"/>
      <c r="C164" s="168"/>
      <c r="D164" s="109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</row>
    <row r="165" spans="1:26" ht="15.75" hidden="1" customHeight="1" x14ac:dyDescent="0.2">
      <c r="A165" s="83"/>
      <c r="B165" s="167"/>
      <c r="C165" s="168"/>
      <c r="D165" s="109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</row>
    <row r="166" spans="1:26" ht="15.75" hidden="1" customHeight="1" x14ac:dyDescent="0.2">
      <c r="A166" s="83"/>
      <c r="B166" s="167"/>
      <c r="C166" s="168"/>
      <c r="D166" s="109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</row>
    <row r="167" spans="1:26" ht="15.75" hidden="1" customHeight="1" x14ac:dyDescent="0.2">
      <c r="A167" s="83"/>
      <c r="B167" s="167"/>
      <c r="C167" s="168"/>
      <c r="D167" s="109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</row>
    <row r="168" spans="1:26" ht="15.75" hidden="1" customHeight="1" x14ac:dyDescent="0.2">
      <c r="A168" s="83"/>
      <c r="B168" s="167"/>
      <c r="C168" s="168"/>
      <c r="D168" s="109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</row>
    <row r="169" spans="1:26" ht="15.75" customHeight="1" x14ac:dyDescent="0.2">
      <c r="A169" s="125"/>
      <c r="B169" s="125"/>
      <c r="C169" s="169"/>
      <c r="D169" s="109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</row>
    <row r="170" spans="1:26" ht="15.75" customHeight="1" x14ac:dyDescent="0.2">
      <c r="A170" s="83"/>
      <c r="B170" s="173" t="s">
        <v>7</v>
      </c>
      <c r="C170" s="170">
        <f>+AVERAGE(C145:C168)</f>
        <v>2082.5758333333329</v>
      </c>
      <c r="D170" s="109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</row>
    <row r="171" spans="1:26" ht="15.75" customHeight="1" x14ac:dyDescent="0.2">
      <c r="A171" s="83"/>
      <c r="B171" s="173" t="s">
        <v>20</v>
      </c>
      <c r="C171" s="170">
        <f>+MAX(C145:C168)</f>
        <v>2439.4499999999998</v>
      </c>
      <c r="D171" s="109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</row>
    <row r="172" spans="1:26" ht="15.75" customHeight="1" x14ac:dyDescent="0.2">
      <c r="A172" s="83"/>
      <c r="B172" s="173" t="s">
        <v>21</v>
      </c>
      <c r="C172" s="170">
        <f>+MIN(C145:C168)</f>
        <v>1832.25</v>
      </c>
      <c r="D172" s="109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</row>
    <row r="173" spans="1:26" ht="15.75" customHeight="1" x14ac:dyDescent="0.2">
      <c r="A173" s="83"/>
      <c r="B173" s="173" t="s">
        <v>61</v>
      </c>
      <c r="C173" s="170">
        <f>SUM(C145:C168)</f>
        <v>24990.909999999996</v>
      </c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</row>
    <row r="174" spans="1:26" ht="15.75" customHeight="1" x14ac:dyDescent="0.2">
      <c r="A174" s="83"/>
      <c r="B174" s="83"/>
      <c r="C174" s="171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</row>
    <row r="175" spans="1:26" ht="15.75" customHeight="1" x14ac:dyDescent="0.2">
      <c r="A175" s="83"/>
      <c r="B175" s="83"/>
      <c r="C175" s="171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</row>
    <row r="176" spans="1:26" ht="15.75" customHeight="1" x14ac:dyDescent="0.2">
      <c r="A176" s="83"/>
      <c r="B176" s="83"/>
      <c r="C176" s="171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</row>
    <row r="177" spans="1:26" ht="15.75" customHeight="1" x14ac:dyDescent="0.2">
      <c r="A177" s="83"/>
      <c r="B177" s="83"/>
      <c r="C177" s="171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</row>
    <row r="178" spans="1:26" ht="15.75" customHeight="1" x14ac:dyDescent="0.2">
      <c r="A178" s="83"/>
      <c r="B178" s="83"/>
      <c r="C178" s="171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</row>
    <row r="179" spans="1:26" ht="15.75" customHeight="1" x14ac:dyDescent="0.2">
      <c r="A179" s="83"/>
      <c r="B179" s="83"/>
      <c r="C179" s="171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</row>
    <row r="180" spans="1:26" ht="15.75" customHeight="1" x14ac:dyDescent="0.2">
      <c r="A180" s="83"/>
      <c r="B180" s="83"/>
      <c r="C180" s="171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</row>
    <row r="181" spans="1:26" ht="15.75" customHeight="1" x14ac:dyDescent="0.2">
      <c r="A181" s="83"/>
      <c r="B181" s="83"/>
      <c r="C181" s="171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</row>
    <row r="182" spans="1:26" ht="15.75" customHeight="1" x14ac:dyDescent="0.2">
      <c r="A182" s="83"/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</row>
    <row r="183" spans="1:26" ht="15.75" customHeight="1" x14ac:dyDescent="0.2">
      <c r="A183" s="83"/>
      <c r="B183" s="83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</row>
    <row r="184" spans="1:26" ht="15.75" customHeight="1" x14ac:dyDescent="0.2">
      <c r="A184" s="83"/>
      <c r="B184" s="83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</row>
    <row r="185" spans="1:26" ht="15.75" customHeight="1" x14ac:dyDescent="0.2">
      <c r="A185" s="83"/>
      <c r="B185" s="83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</row>
    <row r="186" spans="1:26" ht="15.75" customHeight="1" x14ac:dyDescent="0.2">
      <c r="A186" s="83"/>
      <c r="B186" s="83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</row>
    <row r="187" spans="1:26" ht="15.75" customHeight="1" x14ac:dyDescent="0.2">
      <c r="A187" s="83"/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</row>
    <row r="188" spans="1:26" ht="15.75" customHeight="1" x14ac:dyDescent="0.2">
      <c r="A188" s="83"/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</row>
    <row r="189" spans="1:26" ht="15.75" customHeight="1" x14ac:dyDescent="0.2">
      <c r="A189" s="83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</row>
    <row r="190" spans="1:26" ht="15.75" customHeight="1" x14ac:dyDescent="0.2">
      <c r="A190" s="83"/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</row>
    <row r="191" spans="1:26" ht="15.75" customHeight="1" x14ac:dyDescent="0.2">
      <c r="A191" s="83"/>
      <c r="B191" s="83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</row>
    <row r="192" spans="1:26" ht="15.75" customHeight="1" x14ac:dyDescent="0.2">
      <c r="A192" s="83"/>
      <c r="B192" s="83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</row>
    <row r="193" spans="1:26" ht="15.75" customHeight="1" x14ac:dyDescent="0.2">
      <c r="A193" s="83"/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</row>
    <row r="194" spans="1:26" ht="15.75" customHeight="1" x14ac:dyDescent="0.2">
      <c r="A194" s="83"/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</row>
    <row r="195" spans="1:26" ht="15.75" customHeight="1" x14ac:dyDescent="0.2">
      <c r="A195" s="83"/>
      <c r="B195" s="83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</row>
    <row r="196" spans="1:26" ht="15.75" customHeight="1" x14ac:dyDescent="0.2">
      <c r="A196" s="83"/>
      <c r="B196" s="83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</row>
    <row r="197" spans="1:26" ht="15.75" customHeight="1" x14ac:dyDescent="0.2">
      <c r="A197" s="83"/>
      <c r="B197" s="83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</row>
    <row r="198" spans="1:26" ht="15.75" customHeight="1" x14ac:dyDescent="0.2">
      <c r="A198" s="83"/>
      <c r="B198" s="83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</row>
    <row r="199" spans="1:26" ht="15.75" customHeight="1" x14ac:dyDescent="0.2">
      <c r="A199" s="83"/>
      <c r="B199" s="83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</row>
    <row r="200" spans="1:26" ht="15.75" customHeight="1" x14ac:dyDescent="0.2">
      <c r="A200" s="83"/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</row>
    <row r="201" spans="1:26" ht="15.75" customHeight="1" x14ac:dyDescent="0.2">
      <c r="A201" s="83"/>
      <c r="B201" s="83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</row>
    <row r="202" spans="1:26" ht="15.75" customHeight="1" x14ac:dyDescent="0.2">
      <c r="A202" s="83"/>
      <c r="B202" s="83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</row>
    <row r="203" spans="1:26" ht="15.75" customHeight="1" x14ac:dyDescent="0.2">
      <c r="A203" s="83"/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</row>
    <row r="204" spans="1:26" ht="15.75" customHeight="1" x14ac:dyDescent="0.2">
      <c r="A204" s="83"/>
      <c r="B204" s="83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</row>
    <row r="205" spans="1:26" ht="15.75" customHeight="1" x14ac:dyDescent="0.2">
      <c r="A205" s="83"/>
      <c r="B205" s="83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</row>
    <row r="206" spans="1:26" ht="15.75" customHeight="1" x14ac:dyDescent="0.2">
      <c r="A206" s="83"/>
      <c r="B206" s="83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</row>
    <row r="207" spans="1:26" ht="15.75" customHeight="1" x14ac:dyDescent="0.2">
      <c r="A207" s="83"/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</row>
    <row r="208" spans="1:26" ht="15.75" customHeight="1" x14ac:dyDescent="0.2">
      <c r="A208" s="83"/>
      <c r="B208" s="83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</row>
    <row r="209" spans="1:26" ht="15.75" customHeight="1" x14ac:dyDescent="0.2">
      <c r="A209" s="83"/>
      <c r="B209" s="83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</row>
    <row r="210" spans="1:26" ht="15.75" customHeight="1" x14ac:dyDescent="0.2">
      <c r="A210" s="83"/>
      <c r="B210" s="83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</row>
    <row r="211" spans="1:26" ht="15.75" customHeight="1" x14ac:dyDescent="0.2">
      <c r="A211" s="83"/>
      <c r="B211" s="83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</row>
    <row r="212" spans="1:26" ht="15.75" customHeight="1" x14ac:dyDescent="0.2">
      <c r="A212" s="83"/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</row>
    <row r="213" spans="1:26" ht="15.75" customHeight="1" x14ac:dyDescent="0.2">
      <c r="A213" s="83"/>
      <c r="B213" s="83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</row>
    <row r="214" spans="1:26" ht="15.75" customHeight="1" x14ac:dyDescent="0.2">
      <c r="A214" s="83"/>
      <c r="B214" s="83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</row>
    <row r="215" spans="1:26" ht="15.75" customHeight="1" x14ac:dyDescent="0.2">
      <c r="A215" s="83"/>
      <c r="B215" s="83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</row>
    <row r="216" spans="1:26" ht="15.75" customHeight="1" x14ac:dyDescent="0.2">
      <c r="A216" s="83"/>
      <c r="B216" s="83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</row>
    <row r="217" spans="1:26" ht="15.75" customHeight="1" x14ac:dyDescent="0.2">
      <c r="A217" s="83"/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</row>
    <row r="218" spans="1:26" ht="15.75" customHeight="1" x14ac:dyDescent="0.2">
      <c r="A218" s="83"/>
      <c r="B218" s="83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</row>
    <row r="219" spans="1:26" ht="15.75" customHeight="1" x14ac:dyDescent="0.2">
      <c r="A219" s="83"/>
      <c r="B219" s="83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</row>
    <row r="220" spans="1:26" ht="15.75" customHeight="1" x14ac:dyDescent="0.2">
      <c r="A220" s="83"/>
      <c r="B220" s="83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</row>
    <row r="221" spans="1:26" ht="15.75" customHeight="1" x14ac:dyDescent="0.2">
      <c r="A221" s="83"/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</row>
    <row r="222" spans="1:26" ht="15.75" customHeight="1" x14ac:dyDescent="0.2">
      <c r="A222" s="83"/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</row>
    <row r="223" spans="1:26" ht="15.75" customHeight="1" x14ac:dyDescent="0.2">
      <c r="A223" s="83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</row>
    <row r="224" spans="1:26" ht="15.75" customHeight="1" x14ac:dyDescent="0.2">
      <c r="A224" s="83"/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</row>
    <row r="225" spans="1:26" ht="15.75" customHeight="1" x14ac:dyDescent="0.2">
      <c r="A225" s="83"/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</row>
    <row r="226" spans="1:26" ht="15.75" customHeight="1" x14ac:dyDescent="0.2">
      <c r="A226" s="83"/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</row>
    <row r="227" spans="1:26" ht="15.75" customHeight="1" x14ac:dyDescent="0.2">
      <c r="A227" s="83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</row>
    <row r="228" spans="1:26" ht="15.75" customHeight="1" x14ac:dyDescent="0.2">
      <c r="A228" s="83"/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</row>
    <row r="229" spans="1:26" ht="15.75" customHeight="1" x14ac:dyDescent="0.2">
      <c r="A229" s="83"/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</row>
    <row r="230" spans="1:26" ht="15.75" customHeight="1" x14ac:dyDescent="0.2">
      <c r="A230" s="83"/>
      <c r="B230" s="83"/>
      <c r="C230" s="83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</row>
    <row r="231" spans="1:26" ht="15.75" customHeight="1" x14ac:dyDescent="0.2">
      <c r="A231" s="83"/>
      <c r="B231" s="83"/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</row>
    <row r="232" spans="1:26" ht="15.75" customHeight="1" x14ac:dyDescent="0.2">
      <c r="A232" s="83"/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</row>
    <row r="233" spans="1:26" ht="15.75" customHeight="1" x14ac:dyDescent="0.2">
      <c r="A233" s="83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</row>
    <row r="234" spans="1:26" ht="15.75" customHeight="1" x14ac:dyDescent="0.2">
      <c r="A234" s="83"/>
      <c r="B234" s="83"/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</row>
    <row r="235" spans="1:26" ht="15.75" customHeight="1" x14ac:dyDescent="0.2">
      <c r="A235" s="83"/>
      <c r="B235" s="83"/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</row>
    <row r="236" spans="1:26" ht="15.75" customHeight="1" x14ac:dyDescent="0.2">
      <c r="A236" s="83"/>
      <c r="B236" s="83"/>
      <c r="C236" s="83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</row>
    <row r="237" spans="1:26" ht="15.75" customHeight="1" x14ac:dyDescent="0.2">
      <c r="A237" s="83"/>
      <c r="B237" s="83"/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</row>
    <row r="238" spans="1:26" ht="15.75" customHeight="1" x14ac:dyDescent="0.2">
      <c r="A238" s="83"/>
      <c r="B238" s="83"/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</row>
    <row r="239" spans="1:26" ht="15.75" customHeight="1" x14ac:dyDescent="0.2">
      <c r="A239" s="83"/>
      <c r="B239" s="83"/>
      <c r="C239" s="83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</row>
    <row r="240" spans="1:26" ht="15.75" customHeight="1" x14ac:dyDescent="0.2">
      <c r="A240" s="83"/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</row>
    <row r="241" spans="1:26" ht="15.75" customHeight="1" x14ac:dyDescent="0.2">
      <c r="A241" s="83"/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</row>
    <row r="242" spans="1:26" ht="15.75" customHeight="1" x14ac:dyDescent="0.2">
      <c r="A242" s="83"/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</row>
    <row r="243" spans="1:26" ht="15.75" customHeight="1" x14ac:dyDescent="0.2">
      <c r="A243" s="83"/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</row>
    <row r="244" spans="1:26" ht="15.75" customHeight="1" x14ac:dyDescent="0.2">
      <c r="A244" s="83"/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83"/>
      <c r="U244" s="83"/>
      <c r="V244" s="83"/>
      <c r="W244" s="83"/>
      <c r="X244" s="83"/>
      <c r="Y244" s="83"/>
      <c r="Z244" s="83"/>
    </row>
    <row r="245" spans="1:26" ht="15.75" customHeight="1" x14ac:dyDescent="0.2">
      <c r="A245" s="83"/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</row>
    <row r="246" spans="1:26" ht="15.75" customHeight="1" x14ac:dyDescent="0.2">
      <c r="A246" s="83"/>
      <c r="B246" s="83"/>
      <c r="C246" s="83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</row>
    <row r="247" spans="1:26" ht="15.75" customHeight="1" x14ac:dyDescent="0.2">
      <c r="A247" s="83"/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</row>
    <row r="248" spans="1:26" ht="15.75" customHeight="1" x14ac:dyDescent="0.2">
      <c r="A248" s="83"/>
      <c r="B248" s="83"/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</row>
    <row r="249" spans="1:26" ht="15.75" customHeight="1" x14ac:dyDescent="0.2">
      <c r="A249" s="83"/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</row>
    <row r="250" spans="1:26" ht="15.75" customHeight="1" x14ac:dyDescent="0.2">
      <c r="A250" s="83"/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</row>
    <row r="251" spans="1:26" ht="15.75" customHeight="1" x14ac:dyDescent="0.2">
      <c r="A251" s="83"/>
      <c r="B251" s="83"/>
      <c r="C251" s="83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</row>
    <row r="252" spans="1:26" ht="15.75" customHeight="1" x14ac:dyDescent="0.2">
      <c r="A252" s="83"/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3"/>
      <c r="W252" s="83"/>
      <c r="X252" s="83"/>
      <c r="Y252" s="83"/>
      <c r="Z252" s="83"/>
    </row>
    <row r="253" spans="1:26" ht="15.75" customHeight="1" x14ac:dyDescent="0.2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</row>
    <row r="254" spans="1:26" ht="15.75" customHeight="1" x14ac:dyDescent="0.2">
      <c r="A254" s="83"/>
      <c r="B254" s="83"/>
      <c r="C254" s="83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</row>
    <row r="255" spans="1:26" ht="15.75" customHeight="1" x14ac:dyDescent="0.2">
      <c r="A255" s="83"/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</row>
    <row r="256" spans="1:26" ht="15.75" customHeight="1" x14ac:dyDescent="0.2">
      <c r="A256" s="83"/>
      <c r="B256" s="83"/>
      <c r="C256" s="83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</row>
    <row r="257" spans="1:26" ht="15.75" customHeight="1" x14ac:dyDescent="0.2">
      <c r="A257" s="83"/>
      <c r="B257" s="83"/>
      <c r="C257" s="83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</row>
    <row r="258" spans="1:26" ht="15.75" customHeight="1" x14ac:dyDescent="0.2">
      <c r="A258" s="83"/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</row>
    <row r="259" spans="1:26" ht="15.75" customHeight="1" x14ac:dyDescent="0.2">
      <c r="A259" s="83"/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83"/>
      <c r="Z259" s="83"/>
    </row>
    <row r="260" spans="1:26" ht="15.75" customHeight="1" x14ac:dyDescent="0.2">
      <c r="A260" s="83"/>
      <c r="B260" s="83"/>
      <c r="C260" s="83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</row>
    <row r="261" spans="1:26" ht="15.75" customHeight="1" x14ac:dyDescent="0.2">
      <c r="A261" s="83"/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</row>
    <row r="262" spans="1:26" ht="15.75" customHeight="1" x14ac:dyDescent="0.2">
      <c r="A262" s="83"/>
      <c r="B262" s="83"/>
      <c r="C262" s="83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</row>
    <row r="263" spans="1:26" ht="15.75" customHeight="1" x14ac:dyDescent="0.2">
      <c r="A263" s="83"/>
      <c r="B263" s="83"/>
      <c r="C263" s="83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</row>
    <row r="264" spans="1:26" ht="15.75" customHeight="1" x14ac:dyDescent="0.2">
      <c r="A264" s="83"/>
      <c r="B264" s="83"/>
      <c r="C264" s="83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</row>
    <row r="265" spans="1:26" ht="15.75" customHeight="1" x14ac:dyDescent="0.2">
      <c r="A265" s="83"/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</row>
    <row r="266" spans="1:26" ht="15.75" customHeight="1" x14ac:dyDescent="0.2">
      <c r="A266" s="83"/>
      <c r="B266" s="83"/>
      <c r="C266" s="83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</row>
    <row r="267" spans="1:26" ht="15.75" customHeight="1" x14ac:dyDescent="0.2">
      <c r="A267" s="83"/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</row>
    <row r="268" spans="1:26" ht="15.75" customHeight="1" x14ac:dyDescent="0.2">
      <c r="A268" s="83"/>
      <c r="B268" s="83"/>
      <c r="C268" s="83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</row>
    <row r="269" spans="1:26" ht="15.75" customHeight="1" x14ac:dyDescent="0.2">
      <c r="A269" s="83"/>
      <c r="B269" s="83"/>
      <c r="C269" s="83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</row>
    <row r="270" spans="1:26" ht="15.75" customHeight="1" x14ac:dyDescent="0.2">
      <c r="A270" s="83"/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</row>
    <row r="271" spans="1:26" ht="15.75" customHeight="1" x14ac:dyDescent="0.2">
      <c r="A271" s="83"/>
      <c r="B271" s="83"/>
      <c r="C271" s="83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</row>
    <row r="272" spans="1:26" ht="15.75" customHeight="1" x14ac:dyDescent="0.2">
      <c r="A272" s="83"/>
      <c r="B272" s="83"/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</row>
    <row r="273" spans="1:26" ht="15.75" customHeight="1" x14ac:dyDescent="0.2">
      <c r="A273" s="83"/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  <c r="S273" s="83"/>
      <c r="T273" s="83"/>
      <c r="U273" s="83"/>
      <c r="V273" s="83"/>
      <c r="W273" s="83"/>
      <c r="X273" s="83"/>
      <c r="Y273" s="83"/>
      <c r="Z273" s="83"/>
    </row>
    <row r="274" spans="1:26" ht="15.75" customHeight="1" x14ac:dyDescent="0.2">
      <c r="A274" s="83"/>
      <c r="B274" s="83"/>
      <c r="C274" s="83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</row>
    <row r="275" spans="1:26" ht="15.75" customHeight="1" x14ac:dyDescent="0.2">
      <c r="A275" s="83"/>
      <c r="B275" s="83"/>
      <c r="C275" s="83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</row>
    <row r="276" spans="1:26" ht="15.75" customHeight="1" x14ac:dyDescent="0.2">
      <c r="A276" s="83"/>
      <c r="B276" s="83"/>
      <c r="C276" s="83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</row>
    <row r="277" spans="1:26" ht="15.75" customHeight="1" x14ac:dyDescent="0.2">
      <c r="A277" s="83"/>
      <c r="B277" s="83"/>
      <c r="C277" s="83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</row>
    <row r="278" spans="1:26" ht="15.75" customHeight="1" x14ac:dyDescent="0.2">
      <c r="A278" s="83"/>
      <c r="B278" s="83"/>
      <c r="C278" s="83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3"/>
      <c r="W278" s="83"/>
      <c r="X278" s="83"/>
      <c r="Y278" s="83"/>
      <c r="Z278" s="83"/>
    </row>
    <row r="279" spans="1:26" ht="15.75" customHeight="1" x14ac:dyDescent="0.2">
      <c r="A279" s="83"/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</row>
    <row r="280" spans="1:26" ht="15.75" customHeight="1" x14ac:dyDescent="0.2">
      <c r="A280" s="83"/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</row>
    <row r="281" spans="1:26" ht="15.75" customHeight="1" x14ac:dyDescent="0.2">
      <c r="A281" s="83"/>
      <c r="B281" s="83"/>
      <c r="C281" s="83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83"/>
      <c r="Z281" s="83"/>
    </row>
    <row r="282" spans="1:26" ht="15.75" customHeight="1" x14ac:dyDescent="0.2">
      <c r="A282" s="83"/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</row>
    <row r="283" spans="1:26" ht="15.75" customHeight="1" x14ac:dyDescent="0.2">
      <c r="A283" s="83"/>
      <c r="B283" s="83"/>
      <c r="C283" s="83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</row>
    <row r="284" spans="1:26" ht="15.75" customHeight="1" x14ac:dyDescent="0.2">
      <c r="A284" s="83"/>
      <c r="B284" s="83"/>
      <c r="C284" s="83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</row>
    <row r="285" spans="1:26" ht="15.75" customHeight="1" x14ac:dyDescent="0.2">
      <c r="A285" s="83"/>
      <c r="B285" s="83"/>
      <c r="C285" s="83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  <c r="S285" s="83"/>
      <c r="T285" s="83"/>
      <c r="U285" s="83"/>
      <c r="V285" s="83"/>
      <c r="W285" s="83"/>
      <c r="X285" s="83"/>
      <c r="Y285" s="83"/>
      <c r="Z285" s="83"/>
    </row>
    <row r="286" spans="1:26" ht="15.75" customHeight="1" x14ac:dyDescent="0.2">
      <c r="A286" s="83"/>
      <c r="B286" s="83"/>
      <c r="C286" s="83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</row>
    <row r="287" spans="1:26" ht="15.75" customHeight="1" x14ac:dyDescent="0.2">
      <c r="A287" s="83"/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</row>
    <row r="288" spans="1:26" ht="15.75" customHeight="1" x14ac:dyDescent="0.2">
      <c r="A288" s="83"/>
      <c r="B288" s="83"/>
      <c r="C288" s="83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</row>
    <row r="289" spans="1:26" ht="15.75" customHeight="1" x14ac:dyDescent="0.2">
      <c r="A289" s="83"/>
      <c r="B289" s="83"/>
      <c r="C289" s="83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</row>
    <row r="290" spans="1:26" ht="15.75" customHeight="1" x14ac:dyDescent="0.2">
      <c r="A290" s="83"/>
      <c r="B290" s="83"/>
      <c r="C290" s="83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  <c r="S290" s="83"/>
      <c r="T290" s="83"/>
      <c r="U290" s="83"/>
      <c r="V290" s="83"/>
      <c r="W290" s="83"/>
      <c r="X290" s="83"/>
      <c r="Y290" s="83"/>
      <c r="Z290" s="83"/>
    </row>
    <row r="291" spans="1:26" ht="15.75" customHeight="1" x14ac:dyDescent="0.2">
      <c r="A291" s="83"/>
      <c r="B291" s="83"/>
      <c r="C291" s="83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</row>
    <row r="292" spans="1:26" ht="15.75" customHeight="1" x14ac:dyDescent="0.2">
      <c r="A292" s="83"/>
      <c r="B292" s="83"/>
      <c r="C292" s="83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83"/>
      <c r="U292" s="83"/>
      <c r="V292" s="83"/>
      <c r="W292" s="83"/>
      <c r="X292" s="83"/>
      <c r="Y292" s="83"/>
      <c r="Z292" s="83"/>
    </row>
    <row r="293" spans="1:26" ht="15.75" customHeight="1" x14ac:dyDescent="0.2">
      <c r="A293" s="83"/>
      <c r="B293" s="83"/>
      <c r="C293" s="83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</row>
    <row r="294" spans="1:26" ht="15.75" customHeight="1" x14ac:dyDescent="0.2">
      <c r="A294" s="83"/>
      <c r="B294" s="83"/>
      <c r="C294" s="83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</row>
    <row r="295" spans="1:26" ht="15.75" customHeight="1" x14ac:dyDescent="0.2">
      <c r="A295" s="83"/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83"/>
      <c r="U295" s="83"/>
      <c r="V295" s="83"/>
      <c r="W295" s="83"/>
      <c r="X295" s="83"/>
      <c r="Y295" s="83"/>
      <c r="Z295" s="83"/>
    </row>
    <row r="296" spans="1:26" ht="15.75" customHeight="1" x14ac:dyDescent="0.2">
      <c r="A296" s="83"/>
      <c r="B296" s="83"/>
      <c r="C296" s="83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</row>
    <row r="297" spans="1:26" ht="15.75" customHeight="1" x14ac:dyDescent="0.2">
      <c r="A297" s="83"/>
      <c r="B297" s="83"/>
      <c r="C297" s="83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</row>
    <row r="298" spans="1:26" ht="15.75" customHeight="1" x14ac:dyDescent="0.2">
      <c r="A298" s="83"/>
      <c r="B298" s="83"/>
      <c r="C298" s="83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</row>
    <row r="299" spans="1:26" ht="15.75" customHeight="1" x14ac:dyDescent="0.2">
      <c r="A299" s="83"/>
      <c r="B299" s="83"/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</row>
    <row r="300" spans="1:26" ht="15.75" customHeight="1" x14ac:dyDescent="0.2">
      <c r="A300" s="83"/>
      <c r="B300" s="83"/>
      <c r="C300" s="83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</row>
    <row r="301" spans="1:26" ht="15.75" customHeight="1" x14ac:dyDescent="0.2">
      <c r="A301" s="83"/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  <c r="S301" s="83"/>
      <c r="T301" s="83"/>
      <c r="U301" s="83"/>
      <c r="V301" s="83"/>
      <c r="W301" s="83"/>
      <c r="X301" s="83"/>
      <c r="Y301" s="83"/>
      <c r="Z301" s="83"/>
    </row>
    <row r="302" spans="1:26" ht="15.75" customHeight="1" x14ac:dyDescent="0.2">
      <c r="A302" s="83"/>
      <c r="B302" s="83"/>
      <c r="C302" s="83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</row>
    <row r="303" spans="1:26" ht="15.75" customHeight="1" x14ac:dyDescent="0.2">
      <c r="A303" s="83"/>
      <c r="B303" s="83"/>
      <c r="C303" s="83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  <c r="S303" s="83"/>
      <c r="T303" s="83"/>
      <c r="U303" s="83"/>
      <c r="V303" s="83"/>
      <c r="W303" s="83"/>
      <c r="X303" s="83"/>
      <c r="Y303" s="83"/>
      <c r="Z303" s="83"/>
    </row>
    <row r="304" spans="1:26" ht="15.75" customHeight="1" x14ac:dyDescent="0.2">
      <c r="A304" s="83"/>
      <c r="B304" s="83"/>
      <c r="C304" s="83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</row>
    <row r="305" spans="1:26" ht="15.75" customHeight="1" x14ac:dyDescent="0.2">
      <c r="A305" s="83"/>
      <c r="B305" s="83"/>
      <c r="C305" s="83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83"/>
      <c r="U305" s="83"/>
      <c r="V305" s="83"/>
      <c r="W305" s="83"/>
      <c r="X305" s="83"/>
      <c r="Y305" s="83"/>
      <c r="Z305" s="83"/>
    </row>
    <row r="306" spans="1:26" ht="15.75" customHeight="1" x14ac:dyDescent="0.2">
      <c r="A306" s="83"/>
      <c r="B306" s="83"/>
      <c r="C306" s="83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</row>
    <row r="307" spans="1:26" ht="15.75" customHeight="1" x14ac:dyDescent="0.2">
      <c r="A307" s="83"/>
      <c r="B307" s="83"/>
      <c r="C307" s="83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</row>
    <row r="308" spans="1:26" ht="15.75" customHeight="1" x14ac:dyDescent="0.2">
      <c r="A308" s="83"/>
      <c r="B308" s="83"/>
      <c r="C308" s="83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83"/>
      <c r="U308" s="83"/>
      <c r="V308" s="83"/>
      <c r="W308" s="83"/>
      <c r="X308" s="83"/>
      <c r="Y308" s="83"/>
      <c r="Z308" s="83"/>
    </row>
    <row r="309" spans="1:26" ht="15.75" customHeight="1" x14ac:dyDescent="0.2">
      <c r="A309" s="83"/>
      <c r="B309" s="83"/>
      <c r="C309" s="83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</row>
    <row r="310" spans="1:26" ht="15.75" customHeight="1" x14ac:dyDescent="0.2">
      <c r="A310" s="83"/>
      <c r="B310" s="83"/>
      <c r="C310" s="83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</row>
    <row r="311" spans="1:26" ht="15.75" customHeight="1" x14ac:dyDescent="0.2">
      <c r="A311" s="83"/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</row>
    <row r="312" spans="1:26" ht="15.75" customHeight="1" x14ac:dyDescent="0.2">
      <c r="A312" s="83"/>
      <c r="B312" s="83"/>
      <c r="C312" s="83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</row>
    <row r="313" spans="1:26" ht="15.75" customHeight="1" x14ac:dyDescent="0.2">
      <c r="A313" s="83"/>
      <c r="B313" s="83"/>
      <c r="C313" s="83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</row>
    <row r="314" spans="1:26" ht="15.75" customHeight="1" x14ac:dyDescent="0.2">
      <c r="A314" s="83"/>
      <c r="B314" s="83"/>
      <c r="C314" s="83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</row>
    <row r="315" spans="1:26" ht="15.75" customHeight="1" x14ac:dyDescent="0.2">
      <c r="A315" s="83"/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</row>
    <row r="316" spans="1:26" ht="15.75" customHeight="1" x14ac:dyDescent="0.2">
      <c r="A316" s="83"/>
      <c r="B316" s="83"/>
      <c r="C316" s="83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83"/>
      <c r="U316" s="83"/>
      <c r="V316" s="83"/>
      <c r="W316" s="83"/>
      <c r="X316" s="83"/>
      <c r="Y316" s="83"/>
      <c r="Z316" s="83"/>
    </row>
    <row r="317" spans="1:26" ht="15.75" customHeight="1" x14ac:dyDescent="0.2">
      <c r="A317" s="83"/>
      <c r="B317" s="83"/>
      <c r="C317" s="83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</row>
    <row r="318" spans="1:26" ht="15.75" customHeight="1" x14ac:dyDescent="0.2">
      <c r="A318" s="83"/>
      <c r="B318" s="83"/>
      <c r="C318" s="83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</row>
    <row r="319" spans="1:26" ht="15.75" customHeight="1" x14ac:dyDescent="0.2">
      <c r="A319" s="83"/>
      <c r="B319" s="83"/>
      <c r="C319" s="83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</row>
    <row r="320" spans="1:26" ht="15.75" customHeight="1" x14ac:dyDescent="0.2">
      <c r="A320" s="83"/>
      <c r="B320" s="83"/>
      <c r="C320" s="83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</row>
    <row r="321" spans="1:26" ht="15.75" customHeight="1" x14ac:dyDescent="0.2">
      <c r="A321" s="83"/>
      <c r="B321" s="83"/>
      <c r="C321" s="83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</row>
    <row r="322" spans="1:26" ht="15.75" customHeight="1" x14ac:dyDescent="0.2">
      <c r="A322" s="83"/>
      <c r="B322" s="83"/>
      <c r="C322" s="83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</row>
    <row r="323" spans="1:26" ht="15.75" customHeight="1" x14ac:dyDescent="0.2">
      <c r="A323" s="83"/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</row>
    <row r="324" spans="1:26" ht="15.75" customHeight="1" x14ac:dyDescent="0.2">
      <c r="A324" s="83"/>
      <c r="B324" s="83"/>
      <c r="C324" s="83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</row>
    <row r="325" spans="1:26" ht="15.75" customHeight="1" x14ac:dyDescent="0.2">
      <c r="A325" s="83"/>
      <c r="B325" s="83"/>
      <c r="C325" s="83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</row>
    <row r="326" spans="1:26" ht="15.75" customHeight="1" x14ac:dyDescent="0.2">
      <c r="A326" s="83"/>
      <c r="B326" s="83"/>
      <c r="C326" s="83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</row>
    <row r="327" spans="1:26" ht="15.75" customHeight="1" x14ac:dyDescent="0.2">
      <c r="A327" s="83"/>
      <c r="B327" s="83"/>
      <c r="C327" s="83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</row>
    <row r="328" spans="1:26" ht="15.75" customHeight="1" x14ac:dyDescent="0.2">
      <c r="A328" s="83"/>
      <c r="B328" s="83"/>
      <c r="C328" s="83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</row>
    <row r="329" spans="1:26" ht="15.75" customHeight="1" x14ac:dyDescent="0.2">
      <c r="A329" s="83"/>
      <c r="B329" s="83"/>
      <c r="C329" s="83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</row>
    <row r="330" spans="1:26" ht="15.75" customHeight="1" x14ac:dyDescent="0.2">
      <c r="A330" s="83"/>
      <c r="B330" s="83"/>
      <c r="C330" s="83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</row>
    <row r="331" spans="1:26" ht="15.75" customHeight="1" x14ac:dyDescent="0.2">
      <c r="A331" s="83"/>
      <c r="B331" s="83"/>
      <c r="C331" s="83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</row>
    <row r="332" spans="1:26" ht="15.75" customHeight="1" x14ac:dyDescent="0.2">
      <c r="A332" s="83"/>
      <c r="B332" s="83"/>
      <c r="C332" s="83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</row>
    <row r="333" spans="1:26" ht="15.75" customHeight="1" x14ac:dyDescent="0.2">
      <c r="A333" s="83"/>
      <c r="B333" s="83"/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</row>
    <row r="334" spans="1:26" ht="15.75" customHeight="1" x14ac:dyDescent="0.2">
      <c r="A334" s="83"/>
      <c r="B334" s="83"/>
      <c r="C334" s="83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  <c r="S334" s="83"/>
      <c r="T334" s="83"/>
      <c r="U334" s="83"/>
      <c r="V334" s="83"/>
      <c r="W334" s="83"/>
      <c r="X334" s="83"/>
      <c r="Y334" s="83"/>
      <c r="Z334" s="83"/>
    </row>
    <row r="335" spans="1:26" ht="15.75" customHeight="1" x14ac:dyDescent="0.2">
      <c r="A335" s="83"/>
      <c r="B335" s="83"/>
      <c r="C335" s="83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</row>
    <row r="336" spans="1:26" ht="15.75" customHeight="1" x14ac:dyDescent="0.2">
      <c r="A336" s="83"/>
      <c r="B336" s="83"/>
      <c r="C336" s="83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</row>
    <row r="337" spans="1:26" ht="15.75" customHeight="1" x14ac:dyDescent="0.2">
      <c r="A337" s="83"/>
      <c r="B337" s="83"/>
      <c r="C337" s="83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</row>
    <row r="338" spans="1:26" ht="15.75" customHeight="1" x14ac:dyDescent="0.2">
      <c r="A338" s="83"/>
      <c r="B338" s="83"/>
      <c r="C338" s="83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  <c r="S338" s="83"/>
      <c r="T338" s="83"/>
      <c r="U338" s="83"/>
      <c r="V338" s="83"/>
      <c r="W338" s="83"/>
      <c r="X338" s="83"/>
      <c r="Y338" s="83"/>
      <c r="Z338" s="83"/>
    </row>
    <row r="339" spans="1:26" ht="15.75" customHeight="1" x14ac:dyDescent="0.2">
      <c r="A339" s="83"/>
      <c r="B339" s="83"/>
      <c r="C339" s="83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</row>
    <row r="340" spans="1:26" ht="15.75" customHeight="1" x14ac:dyDescent="0.2">
      <c r="A340" s="83"/>
      <c r="B340" s="83"/>
      <c r="C340" s="83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</row>
    <row r="341" spans="1:26" ht="15.75" customHeight="1" x14ac:dyDescent="0.2">
      <c r="A341" s="83"/>
      <c r="B341" s="83"/>
      <c r="C341" s="83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3"/>
      <c r="W341" s="83"/>
      <c r="X341" s="83"/>
      <c r="Y341" s="83"/>
      <c r="Z341" s="83"/>
    </row>
    <row r="342" spans="1:26" ht="15.75" customHeight="1" x14ac:dyDescent="0.2">
      <c r="A342" s="83"/>
      <c r="B342" s="83"/>
      <c r="C342" s="83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</row>
    <row r="343" spans="1:26" ht="15.75" customHeight="1" x14ac:dyDescent="0.2">
      <c r="A343" s="83"/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</row>
    <row r="344" spans="1:26" ht="15.75" customHeight="1" x14ac:dyDescent="0.2">
      <c r="A344" s="83"/>
      <c r="B344" s="83"/>
      <c r="C344" s="83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</row>
    <row r="345" spans="1:26" ht="15.75" customHeight="1" x14ac:dyDescent="0.2">
      <c r="A345" s="83"/>
      <c r="B345" s="83"/>
      <c r="C345" s="83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</row>
    <row r="346" spans="1:26" ht="15.75" customHeight="1" x14ac:dyDescent="0.2">
      <c r="A346" s="83"/>
      <c r="B346" s="83"/>
      <c r="C346" s="83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  <c r="R346" s="83"/>
      <c r="S346" s="83"/>
      <c r="T346" s="83"/>
      <c r="U346" s="83"/>
      <c r="V346" s="83"/>
      <c r="W346" s="83"/>
      <c r="X346" s="83"/>
      <c r="Y346" s="83"/>
      <c r="Z346" s="83"/>
    </row>
    <row r="347" spans="1:26" ht="15.75" customHeight="1" x14ac:dyDescent="0.2">
      <c r="A347" s="83"/>
      <c r="B347" s="83"/>
      <c r="C347" s="83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</row>
    <row r="348" spans="1:26" ht="15.75" customHeight="1" x14ac:dyDescent="0.2">
      <c r="A348" s="83"/>
      <c r="B348" s="83"/>
      <c r="C348" s="83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</row>
    <row r="349" spans="1:26" ht="15.75" customHeight="1" x14ac:dyDescent="0.2">
      <c r="A349" s="83"/>
      <c r="B349" s="83"/>
      <c r="C349" s="83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</row>
    <row r="350" spans="1:26" ht="15.75" customHeight="1" x14ac:dyDescent="0.2">
      <c r="A350" s="83"/>
      <c r="B350" s="83"/>
      <c r="C350" s="83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  <c r="S350" s="83"/>
      <c r="T350" s="83"/>
      <c r="U350" s="83"/>
      <c r="V350" s="83"/>
      <c r="W350" s="83"/>
      <c r="X350" s="83"/>
      <c r="Y350" s="83"/>
      <c r="Z350" s="83"/>
    </row>
    <row r="351" spans="1:26" ht="15.75" customHeight="1" x14ac:dyDescent="0.2">
      <c r="A351" s="83"/>
      <c r="B351" s="83"/>
      <c r="C351" s="83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</row>
    <row r="352" spans="1:26" ht="15.75" customHeight="1" x14ac:dyDescent="0.2">
      <c r="A352" s="83"/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</row>
    <row r="353" spans="1:26" ht="15.75" customHeight="1" x14ac:dyDescent="0.2">
      <c r="A353" s="83"/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  <c r="S353" s="83"/>
      <c r="T353" s="83"/>
      <c r="U353" s="83"/>
      <c r="V353" s="83"/>
      <c r="W353" s="83"/>
      <c r="X353" s="83"/>
      <c r="Y353" s="83"/>
      <c r="Z353" s="83"/>
    </row>
    <row r="354" spans="1:26" ht="15.75" customHeight="1" x14ac:dyDescent="0.2">
      <c r="A354" s="83"/>
      <c r="B354" s="83"/>
      <c r="C354" s="83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</row>
    <row r="355" spans="1:26" ht="15.75" customHeight="1" x14ac:dyDescent="0.2">
      <c r="A355" s="83"/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</row>
    <row r="356" spans="1:26" ht="15.75" customHeight="1" x14ac:dyDescent="0.2">
      <c r="A356" s="83"/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</row>
    <row r="357" spans="1:26" ht="15.75" customHeight="1" x14ac:dyDescent="0.2">
      <c r="A357" s="83"/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  <c r="S357" s="83"/>
      <c r="T357" s="83"/>
      <c r="U357" s="83"/>
      <c r="V357" s="83"/>
      <c r="W357" s="83"/>
      <c r="X357" s="83"/>
      <c r="Y357" s="83"/>
      <c r="Z357" s="83"/>
    </row>
    <row r="358" spans="1:26" ht="15.75" customHeight="1" x14ac:dyDescent="0.2">
      <c r="A358" s="83"/>
      <c r="B358" s="83"/>
      <c r="C358" s="83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</row>
    <row r="359" spans="1:26" ht="15.75" customHeight="1" x14ac:dyDescent="0.2">
      <c r="A359" s="83"/>
      <c r="B359" s="83"/>
      <c r="C359" s="83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</row>
    <row r="360" spans="1:26" ht="15.75" customHeight="1" x14ac:dyDescent="0.2">
      <c r="A360" s="83"/>
      <c r="B360" s="83"/>
      <c r="C360" s="83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</row>
    <row r="361" spans="1:26" ht="15.75" customHeight="1" x14ac:dyDescent="0.2">
      <c r="A361" s="83"/>
      <c r="B361" s="83"/>
      <c r="C361" s="83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</row>
    <row r="362" spans="1:26" ht="15.75" customHeight="1" x14ac:dyDescent="0.2">
      <c r="A362" s="83"/>
      <c r="B362" s="83"/>
      <c r="C362" s="83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</row>
    <row r="363" spans="1:26" ht="15.75" customHeight="1" x14ac:dyDescent="0.2">
      <c r="A363" s="83"/>
      <c r="B363" s="83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</row>
    <row r="364" spans="1:26" ht="15.75" customHeight="1" x14ac:dyDescent="0.2">
      <c r="A364" s="83"/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</row>
    <row r="365" spans="1:26" ht="15.75" customHeight="1" x14ac:dyDescent="0.2">
      <c r="A365" s="83"/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</row>
    <row r="366" spans="1:26" ht="15.75" customHeight="1" x14ac:dyDescent="0.2">
      <c r="A366" s="83"/>
      <c r="B366" s="83"/>
      <c r="C366" s="83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</row>
    <row r="367" spans="1:26" ht="15.75" customHeight="1" x14ac:dyDescent="0.2">
      <c r="A367" s="83"/>
      <c r="B367" s="83"/>
      <c r="C367" s="83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</row>
    <row r="368" spans="1:26" ht="15.75" customHeight="1" x14ac:dyDescent="0.2">
      <c r="A368" s="83"/>
      <c r="B368" s="83"/>
      <c r="C368" s="83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</row>
    <row r="369" spans="1:26" ht="15.75" customHeight="1" x14ac:dyDescent="0.2">
      <c r="A369" s="83"/>
      <c r="B369" s="83"/>
      <c r="C369" s="83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</row>
    <row r="370" spans="1:26" ht="15.75" customHeight="1" x14ac:dyDescent="0.2">
      <c r="A370" s="83"/>
      <c r="B370" s="83"/>
      <c r="C370" s="83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  <c r="S370" s="83"/>
      <c r="T370" s="83"/>
      <c r="U370" s="83"/>
      <c r="V370" s="83"/>
      <c r="W370" s="83"/>
      <c r="X370" s="83"/>
      <c r="Y370" s="83"/>
      <c r="Z370" s="83"/>
    </row>
    <row r="371" spans="1:26" ht="15.75" customHeight="1" x14ac:dyDescent="0.2">
      <c r="A371" s="83"/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</row>
    <row r="372" spans="1:26" ht="15.75" customHeight="1" x14ac:dyDescent="0.2">
      <c r="A372" s="83"/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</row>
    <row r="373" spans="1:26" ht="15.75" customHeight="1" x14ac:dyDescent="0.2">
      <c r="A373" s="83"/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</row>
    <row r="374" spans="1:26" ht="15.75" customHeight="1" x14ac:dyDescent="0.2">
      <c r="A374" s="83"/>
      <c r="B374" s="83"/>
      <c r="C374" s="83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</row>
    <row r="375" spans="1:26" ht="15.75" customHeight="1" x14ac:dyDescent="0.2">
      <c r="A375" s="83"/>
      <c r="B375" s="83"/>
      <c r="C375" s="83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</row>
    <row r="376" spans="1:26" ht="15.75" customHeight="1" x14ac:dyDescent="0.2">
      <c r="A376" s="83"/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</row>
    <row r="377" spans="1:26" ht="15.75" customHeight="1" x14ac:dyDescent="0.2">
      <c r="A377" s="83"/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</row>
    <row r="378" spans="1:26" ht="15.75" customHeight="1" x14ac:dyDescent="0.2">
      <c r="A378" s="83"/>
      <c r="B378" s="83"/>
      <c r="C378" s="83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3"/>
      <c r="W378" s="83"/>
      <c r="X378" s="83"/>
      <c r="Y378" s="83"/>
      <c r="Z378" s="83"/>
    </row>
    <row r="379" spans="1:26" ht="15.75" customHeight="1" x14ac:dyDescent="0.2">
      <c r="A379" s="83"/>
      <c r="B379" s="83"/>
      <c r="C379" s="83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</row>
    <row r="380" spans="1:26" ht="15.75" customHeight="1" x14ac:dyDescent="0.2">
      <c r="A380" s="83"/>
      <c r="B380" s="83"/>
      <c r="C380" s="83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</row>
    <row r="381" spans="1:26" ht="15.75" customHeight="1" x14ac:dyDescent="0.2">
      <c r="A381" s="83"/>
      <c r="B381" s="83"/>
      <c r="C381" s="83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</row>
    <row r="382" spans="1:26" ht="15.75" customHeight="1" x14ac:dyDescent="0.2">
      <c r="A382" s="83"/>
      <c r="B382" s="83"/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  <c r="Z382" s="83"/>
    </row>
    <row r="383" spans="1:26" ht="15.75" customHeight="1" x14ac:dyDescent="0.2">
      <c r="A383" s="83"/>
      <c r="B383" s="83"/>
      <c r="C383" s="83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</row>
    <row r="384" spans="1:26" ht="15.75" customHeight="1" x14ac:dyDescent="0.2">
      <c r="A384" s="83"/>
      <c r="B384" s="83"/>
      <c r="C384" s="83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</row>
    <row r="385" spans="1:26" ht="15.75" customHeight="1" x14ac:dyDescent="0.2">
      <c r="A385" s="83"/>
      <c r="B385" s="83"/>
      <c r="C385" s="83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</row>
    <row r="386" spans="1:26" ht="15.75" customHeight="1" x14ac:dyDescent="0.2">
      <c r="A386" s="83"/>
      <c r="B386" s="83"/>
      <c r="C386" s="83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</row>
    <row r="387" spans="1:26" ht="15.75" customHeight="1" x14ac:dyDescent="0.2">
      <c r="A387" s="83"/>
      <c r="B387" s="83"/>
      <c r="C387" s="83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</row>
    <row r="388" spans="1:26" ht="15.75" customHeight="1" x14ac:dyDescent="0.2">
      <c r="A388" s="83"/>
      <c r="B388" s="83"/>
      <c r="C388" s="83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</row>
    <row r="389" spans="1:26" ht="15.75" customHeight="1" x14ac:dyDescent="0.2">
      <c r="A389" s="83"/>
      <c r="B389" s="83"/>
      <c r="C389" s="83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</row>
    <row r="390" spans="1:26" ht="15.75" customHeight="1" x14ac:dyDescent="0.2">
      <c r="A390" s="83"/>
      <c r="B390" s="83"/>
      <c r="C390" s="83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  <c r="S390" s="83"/>
      <c r="T390" s="83"/>
      <c r="U390" s="83"/>
      <c r="V390" s="83"/>
      <c r="W390" s="83"/>
      <c r="X390" s="83"/>
      <c r="Y390" s="83"/>
      <c r="Z390" s="83"/>
    </row>
    <row r="391" spans="1:26" ht="15.75" customHeight="1" x14ac:dyDescent="0.2">
      <c r="A391" s="83"/>
      <c r="B391" s="83"/>
      <c r="C391" s="83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</row>
    <row r="392" spans="1:26" ht="15.75" customHeight="1" x14ac:dyDescent="0.2">
      <c r="A392" s="83"/>
      <c r="B392" s="83"/>
      <c r="C392" s="83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</row>
    <row r="393" spans="1:26" ht="15.75" customHeight="1" x14ac:dyDescent="0.2">
      <c r="A393" s="83"/>
      <c r="B393" s="83"/>
      <c r="C393" s="83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  <c r="R393" s="83"/>
      <c r="S393" s="83"/>
      <c r="T393" s="83"/>
      <c r="U393" s="83"/>
      <c r="V393" s="83"/>
      <c r="W393" s="83"/>
      <c r="X393" s="83"/>
      <c r="Y393" s="83"/>
      <c r="Z393" s="83"/>
    </row>
    <row r="394" spans="1:26" ht="15.75" customHeight="1" x14ac:dyDescent="0.2">
      <c r="A394" s="83"/>
      <c r="B394" s="83"/>
      <c r="C394" s="83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</row>
    <row r="395" spans="1:26" ht="15.75" customHeight="1" x14ac:dyDescent="0.2">
      <c r="A395" s="83"/>
      <c r="B395" s="83"/>
      <c r="C395" s="83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</row>
    <row r="396" spans="1:26" ht="15.75" customHeight="1" x14ac:dyDescent="0.2">
      <c r="A396" s="83"/>
      <c r="B396" s="83"/>
      <c r="C396" s="83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  <c r="S396" s="83"/>
      <c r="T396" s="83"/>
      <c r="U396" s="83"/>
      <c r="V396" s="83"/>
      <c r="W396" s="83"/>
      <c r="X396" s="83"/>
      <c r="Y396" s="83"/>
      <c r="Z396" s="83"/>
    </row>
    <row r="397" spans="1:26" ht="15.75" customHeight="1" x14ac:dyDescent="0.2">
      <c r="A397" s="83"/>
      <c r="B397" s="83"/>
      <c r="C397" s="83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  <c r="S397" s="83"/>
      <c r="T397" s="83"/>
      <c r="U397" s="83"/>
      <c r="V397" s="83"/>
      <c r="W397" s="83"/>
      <c r="X397" s="83"/>
      <c r="Y397" s="83"/>
      <c r="Z397" s="83"/>
    </row>
    <row r="398" spans="1:26" ht="15.75" customHeight="1" x14ac:dyDescent="0.2">
      <c r="A398" s="83"/>
      <c r="B398" s="83"/>
      <c r="C398" s="83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  <c r="S398" s="83"/>
      <c r="T398" s="83"/>
      <c r="U398" s="83"/>
      <c r="V398" s="83"/>
      <c r="W398" s="83"/>
      <c r="X398" s="83"/>
      <c r="Y398" s="83"/>
      <c r="Z398" s="83"/>
    </row>
    <row r="399" spans="1:26" ht="15.75" customHeight="1" x14ac:dyDescent="0.2">
      <c r="A399" s="83"/>
      <c r="B399" s="83"/>
      <c r="C399" s="83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  <c r="S399" s="83"/>
      <c r="T399" s="83"/>
      <c r="U399" s="83"/>
      <c r="V399" s="83"/>
      <c r="W399" s="83"/>
      <c r="X399" s="83"/>
      <c r="Y399" s="83"/>
      <c r="Z399" s="83"/>
    </row>
    <row r="400" spans="1:26" ht="15.75" customHeight="1" x14ac:dyDescent="0.2">
      <c r="A400" s="83"/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3"/>
      <c r="W400" s="83"/>
      <c r="X400" s="83"/>
      <c r="Y400" s="83"/>
      <c r="Z400" s="83"/>
    </row>
    <row r="401" spans="1:26" ht="15.75" customHeight="1" x14ac:dyDescent="0.2">
      <c r="A401" s="83"/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  <c r="S401" s="83"/>
      <c r="T401" s="83"/>
      <c r="U401" s="83"/>
      <c r="V401" s="83"/>
      <c r="W401" s="83"/>
      <c r="X401" s="83"/>
      <c r="Y401" s="83"/>
      <c r="Z401" s="83"/>
    </row>
    <row r="402" spans="1:26" ht="15.75" customHeight="1" x14ac:dyDescent="0.2">
      <c r="A402" s="83"/>
      <c r="B402" s="83"/>
      <c r="C402" s="83"/>
      <c r="D402" s="83"/>
      <c r="E402" s="83"/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  <c r="R402" s="83"/>
      <c r="S402" s="83"/>
      <c r="T402" s="83"/>
      <c r="U402" s="83"/>
      <c r="V402" s="83"/>
      <c r="W402" s="83"/>
      <c r="X402" s="83"/>
      <c r="Y402" s="83"/>
      <c r="Z402" s="83"/>
    </row>
    <row r="403" spans="1:26" ht="15.75" customHeight="1" x14ac:dyDescent="0.2">
      <c r="A403" s="83"/>
      <c r="B403" s="83"/>
      <c r="C403" s="83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  <c r="S403" s="83"/>
      <c r="T403" s="83"/>
      <c r="U403" s="83"/>
      <c r="V403" s="83"/>
      <c r="W403" s="83"/>
      <c r="X403" s="83"/>
      <c r="Y403" s="83"/>
      <c r="Z403" s="83"/>
    </row>
    <row r="404" spans="1:26" ht="15.75" customHeight="1" x14ac:dyDescent="0.2">
      <c r="A404" s="83"/>
      <c r="B404" s="83"/>
      <c r="C404" s="83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</row>
    <row r="405" spans="1:26" ht="15.75" customHeight="1" x14ac:dyDescent="0.2">
      <c r="A405" s="83"/>
      <c r="B405" s="83"/>
      <c r="C405" s="83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  <c r="R405" s="83"/>
      <c r="S405" s="83"/>
      <c r="T405" s="83"/>
      <c r="U405" s="83"/>
      <c r="V405" s="83"/>
      <c r="W405" s="83"/>
      <c r="X405" s="83"/>
      <c r="Y405" s="83"/>
      <c r="Z405" s="83"/>
    </row>
    <row r="406" spans="1:26" ht="15.75" customHeight="1" x14ac:dyDescent="0.2">
      <c r="A406" s="83"/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  <c r="R406" s="83"/>
      <c r="S406" s="83"/>
      <c r="T406" s="83"/>
      <c r="U406" s="83"/>
      <c r="V406" s="83"/>
      <c r="W406" s="83"/>
      <c r="X406" s="83"/>
      <c r="Y406" s="83"/>
      <c r="Z406" s="83"/>
    </row>
    <row r="407" spans="1:26" ht="15.75" customHeight="1" x14ac:dyDescent="0.2">
      <c r="A407" s="83"/>
      <c r="B407" s="83"/>
      <c r="C407" s="83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  <c r="S407" s="83"/>
      <c r="T407" s="83"/>
      <c r="U407" s="83"/>
      <c r="V407" s="83"/>
      <c r="W407" s="83"/>
      <c r="X407" s="83"/>
      <c r="Y407" s="83"/>
      <c r="Z407" s="83"/>
    </row>
    <row r="408" spans="1:26" ht="15.75" customHeight="1" x14ac:dyDescent="0.2">
      <c r="A408" s="83"/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  <c r="S408" s="83"/>
      <c r="T408" s="83"/>
      <c r="U408" s="83"/>
      <c r="V408" s="83"/>
      <c r="W408" s="83"/>
      <c r="X408" s="83"/>
      <c r="Y408" s="83"/>
      <c r="Z408" s="83"/>
    </row>
    <row r="409" spans="1:26" ht="15.75" customHeight="1" x14ac:dyDescent="0.2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</row>
    <row r="410" spans="1:26" ht="15.75" customHeight="1" x14ac:dyDescent="0.2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  <c r="S410" s="83"/>
      <c r="T410" s="83"/>
      <c r="U410" s="83"/>
      <c r="V410" s="83"/>
      <c r="W410" s="83"/>
      <c r="X410" s="83"/>
      <c r="Y410" s="83"/>
      <c r="Z410" s="83"/>
    </row>
    <row r="411" spans="1:26" ht="15.75" customHeight="1" x14ac:dyDescent="0.2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</row>
    <row r="412" spans="1:26" ht="15.75" customHeight="1" x14ac:dyDescent="0.2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  <c r="S412" s="83"/>
      <c r="T412" s="83"/>
      <c r="U412" s="83"/>
      <c r="V412" s="83"/>
      <c r="W412" s="83"/>
      <c r="X412" s="83"/>
      <c r="Y412" s="83"/>
      <c r="Z412" s="83"/>
    </row>
    <row r="413" spans="1:26" ht="15.75" customHeight="1" x14ac:dyDescent="0.2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</row>
    <row r="414" spans="1:26" ht="15.75" customHeight="1" x14ac:dyDescent="0.2">
      <c r="A414" s="83"/>
      <c r="B414" s="83"/>
      <c r="C414" s="83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  <c r="S414" s="83"/>
      <c r="T414" s="83"/>
      <c r="U414" s="83"/>
      <c r="V414" s="83"/>
      <c r="W414" s="83"/>
      <c r="X414" s="83"/>
      <c r="Y414" s="83"/>
      <c r="Z414" s="83"/>
    </row>
    <row r="415" spans="1:26" ht="15.75" customHeight="1" x14ac:dyDescent="0.2">
      <c r="A415" s="83"/>
      <c r="B415" s="83"/>
      <c r="C415" s="83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3"/>
      <c r="W415" s="83"/>
      <c r="X415" s="83"/>
      <c r="Y415" s="83"/>
      <c r="Z415" s="83"/>
    </row>
    <row r="416" spans="1:26" ht="15.75" customHeight="1" x14ac:dyDescent="0.2">
      <c r="A416" s="83"/>
      <c r="B416" s="83"/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  <c r="Z416" s="83"/>
    </row>
    <row r="417" spans="1:26" ht="15.75" customHeight="1" x14ac:dyDescent="0.2">
      <c r="A417" s="83"/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  <c r="S417" s="83"/>
      <c r="T417" s="83"/>
      <c r="U417" s="83"/>
      <c r="V417" s="83"/>
      <c r="W417" s="83"/>
      <c r="X417" s="83"/>
      <c r="Y417" s="83"/>
      <c r="Z417" s="83"/>
    </row>
    <row r="418" spans="1:26" ht="15.75" customHeight="1" x14ac:dyDescent="0.2">
      <c r="A418" s="83"/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</row>
    <row r="419" spans="1:26" ht="15.75" customHeight="1" x14ac:dyDescent="0.2">
      <c r="A419" s="83"/>
      <c r="B419" s="83"/>
      <c r="C419" s="83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  <c r="S419" s="83"/>
      <c r="T419" s="83"/>
      <c r="U419" s="83"/>
      <c r="V419" s="83"/>
      <c r="W419" s="83"/>
      <c r="X419" s="83"/>
      <c r="Y419" s="83"/>
      <c r="Z419" s="83"/>
    </row>
    <row r="420" spans="1:26" ht="15.75" customHeight="1" x14ac:dyDescent="0.2">
      <c r="A420" s="83"/>
      <c r="B420" s="83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</row>
    <row r="421" spans="1:26" ht="15.75" customHeight="1" x14ac:dyDescent="0.2">
      <c r="A421" s="83"/>
      <c r="B421" s="83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  <c r="S421" s="83"/>
      <c r="T421" s="83"/>
      <c r="U421" s="83"/>
      <c r="V421" s="83"/>
      <c r="W421" s="83"/>
      <c r="X421" s="83"/>
      <c r="Y421" s="83"/>
      <c r="Z421" s="83"/>
    </row>
    <row r="422" spans="1:26" ht="15.75" customHeight="1" x14ac:dyDescent="0.2">
      <c r="A422" s="83"/>
      <c r="B422" s="83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  <c r="S422" s="83"/>
      <c r="T422" s="83"/>
      <c r="U422" s="83"/>
      <c r="V422" s="83"/>
      <c r="W422" s="83"/>
      <c r="X422" s="83"/>
      <c r="Y422" s="83"/>
      <c r="Z422" s="83"/>
    </row>
    <row r="423" spans="1:26" ht="15.75" customHeight="1" x14ac:dyDescent="0.2">
      <c r="A423" s="83"/>
      <c r="B423" s="83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  <c r="S423" s="83"/>
      <c r="T423" s="83"/>
      <c r="U423" s="83"/>
      <c r="V423" s="83"/>
      <c r="W423" s="83"/>
      <c r="X423" s="83"/>
      <c r="Y423" s="83"/>
      <c r="Z423" s="83"/>
    </row>
    <row r="424" spans="1:26" ht="15.75" customHeight="1" x14ac:dyDescent="0.2">
      <c r="A424" s="83"/>
      <c r="B424" s="83"/>
      <c r="C424" s="83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  <c r="R424" s="83"/>
      <c r="S424" s="83"/>
      <c r="T424" s="83"/>
      <c r="U424" s="83"/>
      <c r="V424" s="83"/>
      <c r="W424" s="83"/>
      <c r="X424" s="83"/>
      <c r="Y424" s="83"/>
      <c r="Z424" s="83"/>
    </row>
    <row r="425" spans="1:26" ht="15.75" customHeight="1" x14ac:dyDescent="0.2">
      <c r="A425" s="83"/>
      <c r="B425" s="83"/>
      <c r="C425" s="83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  <c r="S425" s="83"/>
      <c r="T425" s="83"/>
      <c r="U425" s="83"/>
      <c r="V425" s="83"/>
      <c r="W425" s="83"/>
      <c r="X425" s="83"/>
      <c r="Y425" s="83"/>
      <c r="Z425" s="83"/>
    </row>
    <row r="426" spans="1:26" ht="15.75" customHeight="1" x14ac:dyDescent="0.2">
      <c r="A426" s="83"/>
      <c r="B426" s="83"/>
      <c r="C426" s="83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3"/>
      <c r="W426" s="83"/>
      <c r="X426" s="83"/>
      <c r="Y426" s="83"/>
      <c r="Z426" s="83"/>
    </row>
    <row r="427" spans="1:26" ht="15.75" customHeight="1" x14ac:dyDescent="0.2">
      <c r="A427" s="83"/>
      <c r="B427" s="83"/>
      <c r="C427" s="83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  <c r="S427" s="83"/>
      <c r="T427" s="83"/>
      <c r="U427" s="83"/>
      <c r="V427" s="83"/>
      <c r="W427" s="83"/>
      <c r="X427" s="83"/>
      <c r="Y427" s="83"/>
      <c r="Z427" s="83"/>
    </row>
    <row r="428" spans="1:26" ht="15.75" customHeight="1" x14ac:dyDescent="0.2">
      <c r="A428" s="83"/>
      <c r="B428" s="83"/>
      <c r="C428" s="83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  <c r="S428" s="83"/>
      <c r="T428" s="83"/>
      <c r="U428" s="83"/>
      <c r="V428" s="83"/>
      <c r="W428" s="83"/>
      <c r="X428" s="83"/>
      <c r="Y428" s="83"/>
      <c r="Z428" s="83"/>
    </row>
    <row r="429" spans="1:26" ht="15.75" customHeight="1" x14ac:dyDescent="0.2">
      <c r="A429" s="83"/>
      <c r="B429" s="83"/>
      <c r="C429" s="83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  <c r="S429" s="83"/>
      <c r="T429" s="83"/>
      <c r="U429" s="83"/>
      <c r="V429" s="83"/>
      <c r="W429" s="83"/>
      <c r="X429" s="83"/>
      <c r="Y429" s="83"/>
      <c r="Z429" s="83"/>
    </row>
    <row r="430" spans="1:26" ht="15.75" customHeight="1" x14ac:dyDescent="0.2">
      <c r="A430" s="83"/>
      <c r="B430" s="83"/>
      <c r="C430" s="83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  <c r="S430" s="83"/>
      <c r="T430" s="83"/>
      <c r="U430" s="83"/>
      <c r="V430" s="83"/>
      <c r="W430" s="83"/>
      <c r="X430" s="83"/>
      <c r="Y430" s="83"/>
      <c r="Z430" s="83"/>
    </row>
    <row r="431" spans="1:26" ht="15.75" customHeight="1" x14ac:dyDescent="0.2">
      <c r="A431" s="83"/>
      <c r="B431" s="83"/>
      <c r="C431" s="83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83"/>
      <c r="V431" s="83"/>
      <c r="W431" s="83"/>
      <c r="X431" s="83"/>
      <c r="Y431" s="83"/>
      <c r="Z431" s="83"/>
    </row>
    <row r="432" spans="1:26" ht="15.75" customHeight="1" x14ac:dyDescent="0.2">
      <c r="A432" s="83"/>
      <c r="B432" s="83"/>
      <c r="C432" s="83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  <c r="S432" s="83"/>
      <c r="T432" s="83"/>
      <c r="U432" s="83"/>
      <c r="V432" s="83"/>
      <c r="W432" s="83"/>
      <c r="X432" s="83"/>
      <c r="Y432" s="83"/>
      <c r="Z432" s="83"/>
    </row>
    <row r="433" spans="1:26" ht="15.75" customHeight="1" x14ac:dyDescent="0.2">
      <c r="A433" s="83"/>
      <c r="B433" s="83"/>
      <c r="C433" s="83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  <c r="R433" s="83"/>
      <c r="S433" s="83"/>
      <c r="T433" s="83"/>
      <c r="U433" s="83"/>
      <c r="V433" s="83"/>
      <c r="W433" s="83"/>
      <c r="X433" s="83"/>
      <c r="Y433" s="83"/>
      <c r="Z433" s="83"/>
    </row>
    <row r="434" spans="1:26" ht="15.75" customHeight="1" x14ac:dyDescent="0.2">
      <c r="A434" s="83"/>
      <c r="B434" s="83"/>
      <c r="C434" s="83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3"/>
      <c r="U434" s="83"/>
      <c r="V434" s="83"/>
      <c r="W434" s="83"/>
      <c r="X434" s="83"/>
      <c r="Y434" s="83"/>
      <c r="Z434" s="83"/>
    </row>
    <row r="435" spans="1:26" ht="15.75" customHeight="1" x14ac:dyDescent="0.2">
      <c r="A435" s="83"/>
      <c r="B435" s="83"/>
      <c r="C435" s="83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  <c r="S435" s="83"/>
      <c r="T435" s="83"/>
      <c r="U435" s="83"/>
      <c r="V435" s="83"/>
      <c r="W435" s="83"/>
      <c r="X435" s="83"/>
      <c r="Y435" s="83"/>
      <c r="Z435" s="83"/>
    </row>
    <row r="436" spans="1:26" ht="15.75" customHeight="1" x14ac:dyDescent="0.2">
      <c r="A436" s="83"/>
      <c r="B436" s="83"/>
      <c r="C436" s="83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  <c r="R436" s="83"/>
      <c r="S436" s="83"/>
      <c r="T436" s="83"/>
      <c r="U436" s="83"/>
      <c r="V436" s="83"/>
      <c r="W436" s="83"/>
      <c r="X436" s="83"/>
      <c r="Y436" s="83"/>
      <c r="Z436" s="83"/>
    </row>
    <row r="437" spans="1:26" ht="15.75" customHeight="1" x14ac:dyDescent="0.2">
      <c r="A437" s="83"/>
      <c r="B437" s="83"/>
      <c r="C437" s="83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3"/>
      <c r="W437" s="83"/>
      <c r="X437" s="83"/>
      <c r="Y437" s="83"/>
      <c r="Z437" s="83"/>
    </row>
    <row r="438" spans="1:26" ht="15.75" customHeight="1" x14ac:dyDescent="0.2">
      <c r="A438" s="83"/>
      <c r="B438" s="83"/>
      <c r="C438" s="83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  <c r="S438" s="83"/>
      <c r="T438" s="83"/>
      <c r="U438" s="83"/>
      <c r="V438" s="83"/>
      <c r="W438" s="83"/>
      <c r="X438" s="83"/>
      <c r="Y438" s="83"/>
      <c r="Z438" s="83"/>
    </row>
    <row r="439" spans="1:26" ht="15.75" customHeight="1" x14ac:dyDescent="0.2">
      <c r="A439" s="83"/>
      <c r="B439" s="83"/>
      <c r="C439" s="83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  <c r="R439" s="83"/>
      <c r="S439" s="83"/>
      <c r="T439" s="83"/>
      <c r="U439" s="83"/>
      <c r="V439" s="83"/>
      <c r="W439" s="83"/>
      <c r="X439" s="83"/>
      <c r="Y439" s="83"/>
      <c r="Z439" s="83"/>
    </row>
    <row r="440" spans="1:26" ht="15.75" customHeight="1" x14ac:dyDescent="0.2">
      <c r="A440" s="83"/>
      <c r="B440" s="83"/>
      <c r="C440" s="83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  <c r="R440" s="83"/>
      <c r="S440" s="83"/>
      <c r="T440" s="83"/>
      <c r="U440" s="83"/>
      <c r="V440" s="83"/>
      <c r="W440" s="83"/>
      <c r="X440" s="83"/>
      <c r="Y440" s="83"/>
      <c r="Z440" s="83"/>
    </row>
    <row r="441" spans="1:26" ht="15.75" customHeight="1" x14ac:dyDescent="0.2">
      <c r="A441" s="83"/>
      <c r="B441" s="83"/>
      <c r="C441" s="83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  <c r="R441" s="83"/>
      <c r="S441" s="83"/>
      <c r="T441" s="83"/>
      <c r="U441" s="83"/>
      <c r="V441" s="83"/>
      <c r="W441" s="83"/>
      <c r="X441" s="83"/>
      <c r="Y441" s="83"/>
      <c r="Z441" s="83"/>
    </row>
    <row r="442" spans="1:26" ht="15.75" customHeight="1" x14ac:dyDescent="0.2">
      <c r="A442" s="83"/>
      <c r="B442" s="83"/>
      <c r="C442" s="83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  <c r="R442" s="83"/>
      <c r="S442" s="83"/>
      <c r="T442" s="83"/>
      <c r="U442" s="83"/>
      <c r="V442" s="83"/>
      <c r="W442" s="83"/>
      <c r="X442" s="83"/>
      <c r="Y442" s="83"/>
      <c r="Z442" s="83"/>
    </row>
    <row r="443" spans="1:26" ht="15.75" customHeight="1" x14ac:dyDescent="0.2">
      <c r="A443" s="83"/>
      <c r="B443" s="83"/>
      <c r="C443" s="83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  <c r="R443" s="83"/>
      <c r="S443" s="83"/>
      <c r="T443" s="83"/>
      <c r="U443" s="83"/>
      <c r="V443" s="83"/>
      <c r="W443" s="83"/>
      <c r="X443" s="83"/>
      <c r="Y443" s="83"/>
      <c r="Z443" s="83"/>
    </row>
    <row r="444" spans="1:26" ht="15.75" customHeight="1" x14ac:dyDescent="0.2">
      <c r="A444" s="83"/>
      <c r="B444" s="83"/>
      <c r="C444" s="83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  <c r="R444" s="83"/>
      <c r="S444" s="83"/>
      <c r="T444" s="83"/>
      <c r="U444" s="83"/>
      <c r="V444" s="83"/>
      <c r="W444" s="83"/>
      <c r="X444" s="83"/>
      <c r="Y444" s="83"/>
      <c r="Z444" s="83"/>
    </row>
    <row r="445" spans="1:26" ht="15.75" customHeight="1" x14ac:dyDescent="0.2">
      <c r="A445" s="83"/>
      <c r="B445" s="83"/>
      <c r="C445" s="83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  <c r="R445" s="83"/>
      <c r="S445" s="83"/>
      <c r="T445" s="83"/>
      <c r="U445" s="83"/>
      <c r="V445" s="83"/>
      <c r="W445" s="83"/>
      <c r="X445" s="83"/>
      <c r="Y445" s="83"/>
      <c r="Z445" s="83"/>
    </row>
    <row r="446" spans="1:26" ht="15.75" customHeight="1" x14ac:dyDescent="0.2">
      <c r="A446" s="83"/>
      <c r="B446" s="83"/>
      <c r="C446" s="83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  <c r="R446" s="83"/>
      <c r="S446" s="83"/>
      <c r="T446" s="83"/>
      <c r="U446" s="83"/>
      <c r="V446" s="83"/>
      <c r="W446" s="83"/>
      <c r="X446" s="83"/>
      <c r="Y446" s="83"/>
      <c r="Z446" s="83"/>
    </row>
    <row r="447" spans="1:26" ht="15.75" customHeight="1" x14ac:dyDescent="0.2">
      <c r="A447" s="83"/>
      <c r="B447" s="83"/>
      <c r="C447" s="83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  <c r="R447" s="83"/>
      <c r="S447" s="83"/>
      <c r="T447" s="83"/>
      <c r="U447" s="83"/>
      <c r="V447" s="83"/>
      <c r="W447" s="83"/>
      <c r="X447" s="83"/>
      <c r="Y447" s="83"/>
      <c r="Z447" s="83"/>
    </row>
    <row r="448" spans="1:26" ht="15.75" customHeight="1" x14ac:dyDescent="0.2">
      <c r="A448" s="83"/>
      <c r="B448" s="83"/>
      <c r="C448" s="83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  <c r="R448" s="83"/>
      <c r="S448" s="83"/>
      <c r="T448" s="83"/>
      <c r="U448" s="83"/>
      <c r="V448" s="83"/>
      <c r="W448" s="83"/>
      <c r="X448" s="83"/>
      <c r="Y448" s="83"/>
      <c r="Z448" s="83"/>
    </row>
    <row r="449" spans="1:26" ht="15.75" customHeight="1" x14ac:dyDescent="0.2">
      <c r="A449" s="83"/>
      <c r="B449" s="83"/>
      <c r="C449" s="83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</row>
    <row r="450" spans="1:26" ht="15.75" customHeight="1" x14ac:dyDescent="0.2">
      <c r="A450" s="83"/>
      <c r="B450" s="83"/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  <c r="Z450" s="83"/>
    </row>
    <row r="451" spans="1:26" ht="15.75" customHeight="1" x14ac:dyDescent="0.2">
      <c r="A451" s="83"/>
      <c r="B451" s="83"/>
      <c r="C451" s="83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  <c r="R451" s="83"/>
      <c r="S451" s="83"/>
      <c r="T451" s="83"/>
      <c r="U451" s="83"/>
      <c r="V451" s="83"/>
      <c r="W451" s="83"/>
      <c r="X451" s="83"/>
      <c r="Y451" s="83"/>
      <c r="Z451" s="83"/>
    </row>
    <row r="452" spans="1:26" ht="15.75" customHeight="1" x14ac:dyDescent="0.2">
      <c r="A452" s="83"/>
      <c r="B452" s="83"/>
      <c r="C452" s="83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3"/>
      <c r="W452" s="83"/>
      <c r="X452" s="83"/>
      <c r="Y452" s="83"/>
      <c r="Z452" s="83"/>
    </row>
    <row r="453" spans="1:26" ht="15.75" customHeight="1" x14ac:dyDescent="0.2">
      <c r="A453" s="83"/>
      <c r="B453" s="83"/>
      <c r="C453" s="83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  <c r="S453" s="83"/>
      <c r="T453" s="83"/>
      <c r="U453" s="83"/>
      <c r="V453" s="83"/>
      <c r="W453" s="83"/>
      <c r="X453" s="83"/>
      <c r="Y453" s="83"/>
      <c r="Z453" s="83"/>
    </row>
    <row r="454" spans="1:26" ht="15.75" customHeight="1" x14ac:dyDescent="0.2">
      <c r="A454" s="83"/>
      <c r="B454" s="83"/>
      <c r="C454" s="83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</row>
    <row r="455" spans="1:26" ht="15.75" customHeight="1" x14ac:dyDescent="0.2">
      <c r="A455" s="83"/>
      <c r="B455" s="83"/>
      <c r="C455" s="83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  <c r="R455" s="83"/>
      <c r="S455" s="83"/>
      <c r="T455" s="83"/>
      <c r="U455" s="83"/>
      <c r="V455" s="83"/>
      <c r="W455" s="83"/>
      <c r="X455" s="83"/>
      <c r="Y455" s="83"/>
      <c r="Z455" s="83"/>
    </row>
    <row r="456" spans="1:26" ht="15.75" customHeight="1" x14ac:dyDescent="0.2">
      <c r="A456" s="83"/>
      <c r="B456" s="83"/>
      <c r="C456" s="83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</row>
    <row r="457" spans="1:26" ht="15.75" customHeight="1" x14ac:dyDescent="0.2">
      <c r="A457" s="83"/>
      <c r="B457" s="83"/>
      <c r="C457" s="83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3"/>
      <c r="S457" s="83"/>
      <c r="T457" s="83"/>
      <c r="U457" s="83"/>
      <c r="V457" s="83"/>
      <c r="W457" s="83"/>
      <c r="X457" s="83"/>
      <c r="Y457" s="83"/>
      <c r="Z457" s="83"/>
    </row>
    <row r="458" spans="1:26" ht="15.75" customHeight="1" x14ac:dyDescent="0.2">
      <c r="A458" s="83"/>
      <c r="B458" s="83"/>
      <c r="C458" s="83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</row>
    <row r="459" spans="1:26" ht="15.75" customHeight="1" x14ac:dyDescent="0.2">
      <c r="A459" s="83"/>
      <c r="B459" s="83"/>
      <c r="C459" s="83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  <c r="R459" s="83"/>
      <c r="S459" s="83"/>
      <c r="T459" s="83"/>
      <c r="U459" s="83"/>
      <c r="V459" s="83"/>
      <c r="W459" s="83"/>
      <c r="X459" s="83"/>
      <c r="Y459" s="83"/>
      <c r="Z459" s="83"/>
    </row>
    <row r="460" spans="1:26" ht="15.75" customHeight="1" x14ac:dyDescent="0.2">
      <c r="A460" s="83"/>
      <c r="B460" s="83"/>
      <c r="C460" s="83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  <c r="R460" s="83"/>
      <c r="S460" s="83"/>
      <c r="T460" s="83"/>
      <c r="U460" s="83"/>
      <c r="V460" s="83"/>
      <c r="W460" s="83"/>
      <c r="X460" s="83"/>
      <c r="Y460" s="83"/>
      <c r="Z460" s="83"/>
    </row>
    <row r="461" spans="1:26" ht="15.75" customHeight="1" x14ac:dyDescent="0.2">
      <c r="A461" s="83"/>
      <c r="B461" s="83"/>
      <c r="C461" s="83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  <c r="R461" s="83"/>
      <c r="S461" s="83"/>
      <c r="T461" s="83"/>
      <c r="U461" s="83"/>
      <c r="V461" s="83"/>
      <c r="W461" s="83"/>
      <c r="X461" s="83"/>
      <c r="Y461" s="83"/>
      <c r="Z461" s="83"/>
    </row>
    <row r="462" spans="1:26" ht="15.75" customHeight="1" x14ac:dyDescent="0.2">
      <c r="A462" s="83"/>
      <c r="B462" s="83"/>
      <c r="C462" s="83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  <c r="R462" s="83"/>
      <c r="S462" s="83"/>
      <c r="T462" s="83"/>
      <c r="U462" s="83"/>
      <c r="V462" s="83"/>
      <c r="W462" s="83"/>
      <c r="X462" s="83"/>
      <c r="Y462" s="83"/>
      <c r="Z462" s="83"/>
    </row>
    <row r="463" spans="1:26" ht="15.75" customHeight="1" x14ac:dyDescent="0.2">
      <c r="A463" s="83"/>
      <c r="B463" s="83"/>
      <c r="C463" s="83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</row>
    <row r="464" spans="1:26" ht="15.75" customHeight="1" x14ac:dyDescent="0.2">
      <c r="A464" s="83"/>
      <c r="B464" s="83"/>
      <c r="C464" s="83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  <c r="R464" s="83"/>
      <c r="S464" s="83"/>
      <c r="T464" s="83"/>
      <c r="U464" s="83"/>
      <c r="V464" s="83"/>
      <c r="W464" s="83"/>
      <c r="X464" s="83"/>
      <c r="Y464" s="83"/>
      <c r="Z464" s="83"/>
    </row>
    <row r="465" spans="1:26" ht="15.75" customHeight="1" x14ac:dyDescent="0.2">
      <c r="A465" s="83"/>
      <c r="B465" s="83"/>
      <c r="C465" s="83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  <c r="R465" s="83"/>
      <c r="S465" s="83"/>
      <c r="T465" s="83"/>
      <c r="U465" s="83"/>
      <c r="V465" s="83"/>
      <c r="W465" s="83"/>
      <c r="X465" s="83"/>
      <c r="Y465" s="83"/>
      <c r="Z465" s="83"/>
    </row>
    <row r="466" spans="1:26" ht="15.75" customHeight="1" x14ac:dyDescent="0.2">
      <c r="A466" s="83"/>
      <c r="B466" s="83"/>
      <c r="C466" s="83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  <c r="R466" s="83"/>
      <c r="S466" s="83"/>
      <c r="T466" s="83"/>
      <c r="U466" s="83"/>
      <c r="V466" s="83"/>
      <c r="W466" s="83"/>
      <c r="X466" s="83"/>
      <c r="Y466" s="83"/>
      <c r="Z466" s="83"/>
    </row>
    <row r="467" spans="1:26" ht="15.75" customHeight="1" x14ac:dyDescent="0.2">
      <c r="A467" s="83"/>
      <c r="B467" s="83"/>
      <c r="C467" s="83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  <c r="S467" s="83"/>
      <c r="T467" s="83"/>
      <c r="U467" s="83"/>
      <c r="V467" s="83"/>
      <c r="W467" s="83"/>
      <c r="X467" s="83"/>
      <c r="Y467" s="83"/>
      <c r="Z467" s="83"/>
    </row>
    <row r="468" spans="1:26" ht="15.75" customHeight="1" x14ac:dyDescent="0.2">
      <c r="A468" s="83"/>
      <c r="B468" s="83"/>
      <c r="C468" s="83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  <c r="R468" s="83"/>
      <c r="S468" s="83"/>
      <c r="T468" s="83"/>
      <c r="U468" s="83"/>
      <c r="V468" s="83"/>
      <c r="W468" s="83"/>
      <c r="X468" s="83"/>
      <c r="Y468" s="83"/>
      <c r="Z468" s="83"/>
    </row>
    <row r="469" spans="1:26" ht="15.75" customHeight="1" x14ac:dyDescent="0.2">
      <c r="A469" s="83"/>
      <c r="B469" s="83"/>
      <c r="C469" s="83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  <c r="R469" s="83"/>
      <c r="S469" s="83"/>
      <c r="T469" s="83"/>
      <c r="U469" s="83"/>
      <c r="V469" s="83"/>
      <c r="W469" s="83"/>
      <c r="X469" s="83"/>
      <c r="Y469" s="83"/>
      <c r="Z469" s="83"/>
    </row>
    <row r="470" spans="1:26" ht="15.75" customHeight="1" x14ac:dyDescent="0.2">
      <c r="A470" s="83"/>
      <c r="B470" s="83"/>
      <c r="C470" s="83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  <c r="R470" s="83"/>
      <c r="S470" s="83"/>
      <c r="T470" s="83"/>
      <c r="U470" s="83"/>
      <c r="V470" s="83"/>
      <c r="W470" s="83"/>
      <c r="X470" s="83"/>
      <c r="Y470" s="83"/>
      <c r="Z470" s="83"/>
    </row>
    <row r="471" spans="1:26" ht="15.75" customHeight="1" x14ac:dyDescent="0.2">
      <c r="A471" s="83"/>
      <c r="B471" s="83"/>
      <c r="C471" s="83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  <c r="R471" s="83"/>
      <c r="S471" s="83"/>
      <c r="T471" s="83"/>
      <c r="U471" s="83"/>
      <c r="V471" s="83"/>
      <c r="W471" s="83"/>
      <c r="X471" s="83"/>
      <c r="Y471" s="83"/>
      <c r="Z471" s="83"/>
    </row>
    <row r="472" spans="1:26" ht="15.75" customHeight="1" x14ac:dyDescent="0.2">
      <c r="A472" s="83"/>
      <c r="B472" s="83"/>
      <c r="C472" s="83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  <c r="R472" s="83"/>
      <c r="S472" s="83"/>
      <c r="T472" s="83"/>
      <c r="U472" s="83"/>
      <c r="V472" s="83"/>
      <c r="W472" s="83"/>
      <c r="X472" s="83"/>
      <c r="Y472" s="83"/>
      <c r="Z472" s="83"/>
    </row>
    <row r="473" spans="1:26" ht="15.75" customHeight="1" x14ac:dyDescent="0.2">
      <c r="A473" s="83"/>
      <c r="B473" s="83"/>
      <c r="C473" s="83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  <c r="R473" s="83"/>
      <c r="S473" s="83"/>
      <c r="T473" s="83"/>
      <c r="U473" s="83"/>
      <c r="V473" s="83"/>
      <c r="W473" s="83"/>
      <c r="X473" s="83"/>
      <c r="Y473" s="83"/>
      <c r="Z473" s="83"/>
    </row>
    <row r="474" spans="1:26" ht="15.75" customHeight="1" x14ac:dyDescent="0.2">
      <c r="A474" s="83"/>
      <c r="B474" s="83"/>
      <c r="C474" s="83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3"/>
      <c r="W474" s="83"/>
      <c r="X474" s="83"/>
      <c r="Y474" s="83"/>
      <c r="Z474" s="83"/>
    </row>
    <row r="475" spans="1:26" ht="15.75" customHeight="1" x14ac:dyDescent="0.2">
      <c r="A475" s="83"/>
      <c r="B475" s="83"/>
      <c r="C475" s="83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  <c r="R475" s="83"/>
      <c r="S475" s="83"/>
      <c r="T475" s="83"/>
      <c r="U475" s="83"/>
      <c r="V475" s="83"/>
      <c r="W475" s="83"/>
      <c r="X475" s="83"/>
      <c r="Y475" s="83"/>
      <c r="Z475" s="83"/>
    </row>
    <row r="476" spans="1:26" ht="15.75" customHeight="1" x14ac:dyDescent="0.2">
      <c r="A476" s="83"/>
      <c r="B476" s="83"/>
      <c r="C476" s="83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  <c r="R476" s="83"/>
      <c r="S476" s="83"/>
      <c r="T476" s="83"/>
      <c r="U476" s="83"/>
      <c r="V476" s="83"/>
      <c r="W476" s="83"/>
      <c r="X476" s="83"/>
      <c r="Y476" s="83"/>
      <c r="Z476" s="83"/>
    </row>
    <row r="477" spans="1:26" ht="15.75" customHeight="1" x14ac:dyDescent="0.2">
      <c r="A477" s="83"/>
      <c r="B477" s="83"/>
      <c r="C477" s="83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  <c r="R477" s="83"/>
      <c r="S477" s="83"/>
      <c r="T477" s="83"/>
      <c r="U477" s="83"/>
      <c r="V477" s="83"/>
      <c r="W477" s="83"/>
      <c r="X477" s="83"/>
      <c r="Y477" s="83"/>
      <c r="Z477" s="83"/>
    </row>
    <row r="478" spans="1:26" ht="15.75" customHeight="1" x14ac:dyDescent="0.2">
      <c r="A478" s="83"/>
      <c r="B478" s="83"/>
      <c r="C478" s="83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  <c r="R478" s="83"/>
      <c r="S478" s="83"/>
      <c r="T478" s="83"/>
      <c r="U478" s="83"/>
      <c r="V478" s="83"/>
      <c r="W478" s="83"/>
      <c r="X478" s="83"/>
      <c r="Y478" s="83"/>
      <c r="Z478" s="83"/>
    </row>
    <row r="479" spans="1:26" ht="15.75" customHeight="1" x14ac:dyDescent="0.2">
      <c r="A479" s="83"/>
      <c r="B479" s="83"/>
      <c r="C479" s="83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3"/>
      <c r="S479" s="83"/>
      <c r="T479" s="83"/>
      <c r="U479" s="83"/>
      <c r="V479" s="83"/>
      <c r="W479" s="83"/>
      <c r="X479" s="83"/>
      <c r="Y479" s="83"/>
      <c r="Z479" s="83"/>
    </row>
    <row r="480" spans="1:26" ht="15.75" customHeight="1" x14ac:dyDescent="0.2">
      <c r="A480" s="83"/>
      <c r="B480" s="83"/>
      <c r="C480" s="83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  <c r="R480" s="83"/>
      <c r="S480" s="83"/>
      <c r="T480" s="83"/>
      <c r="U480" s="83"/>
      <c r="V480" s="83"/>
      <c r="W480" s="83"/>
      <c r="X480" s="83"/>
      <c r="Y480" s="83"/>
      <c r="Z480" s="83"/>
    </row>
    <row r="481" spans="1:26" ht="15.75" customHeight="1" x14ac:dyDescent="0.2">
      <c r="A481" s="83"/>
      <c r="B481" s="83"/>
      <c r="C481" s="83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  <c r="R481" s="83"/>
      <c r="S481" s="83"/>
      <c r="T481" s="83"/>
      <c r="U481" s="83"/>
      <c r="V481" s="83"/>
      <c r="W481" s="83"/>
      <c r="X481" s="83"/>
      <c r="Y481" s="83"/>
      <c r="Z481" s="83"/>
    </row>
    <row r="482" spans="1:26" ht="15.75" customHeight="1" x14ac:dyDescent="0.2">
      <c r="A482" s="83"/>
      <c r="B482" s="83"/>
      <c r="C482" s="83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  <c r="R482" s="83"/>
      <c r="S482" s="83"/>
      <c r="T482" s="83"/>
      <c r="U482" s="83"/>
      <c r="V482" s="83"/>
      <c r="W482" s="83"/>
      <c r="X482" s="83"/>
      <c r="Y482" s="83"/>
      <c r="Z482" s="83"/>
    </row>
    <row r="483" spans="1:26" ht="15.75" customHeight="1" x14ac:dyDescent="0.2">
      <c r="A483" s="83"/>
      <c r="B483" s="83"/>
      <c r="C483" s="83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  <c r="R483" s="83"/>
      <c r="S483" s="83"/>
      <c r="T483" s="83"/>
      <c r="U483" s="83"/>
      <c r="V483" s="83"/>
      <c r="W483" s="83"/>
      <c r="X483" s="83"/>
      <c r="Y483" s="83"/>
      <c r="Z483" s="83"/>
    </row>
    <row r="484" spans="1:26" ht="15.75" customHeight="1" x14ac:dyDescent="0.2">
      <c r="A484" s="83"/>
      <c r="B484" s="83"/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  <c r="Z484" s="83"/>
    </row>
    <row r="485" spans="1:26" ht="15.75" customHeight="1" x14ac:dyDescent="0.2">
      <c r="A485" s="83"/>
      <c r="B485" s="83"/>
      <c r="C485" s="83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  <c r="S485" s="83"/>
      <c r="T485" s="83"/>
      <c r="U485" s="83"/>
      <c r="V485" s="83"/>
      <c r="W485" s="83"/>
      <c r="X485" s="83"/>
      <c r="Y485" s="83"/>
      <c r="Z485" s="83"/>
    </row>
    <row r="486" spans="1:26" ht="15.75" customHeight="1" x14ac:dyDescent="0.2">
      <c r="A486" s="83"/>
      <c r="B486" s="83"/>
      <c r="C486" s="83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  <c r="R486" s="83"/>
      <c r="S486" s="83"/>
      <c r="T486" s="83"/>
      <c r="U486" s="83"/>
      <c r="V486" s="83"/>
      <c r="W486" s="83"/>
      <c r="X486" s="83"/>
      <c r="Y486" s="83"/>
      <c r="Z486" s="83"/>
    </row>
    <row r="487" spans="1:26" ht="15.75" customHeight="1" x14ac:dyDescent="0.2">
      <c r="A487" s="83"/>
      <c r="B487" s="83"/>
      <c r="C487" s="83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  <c r="R487" s="83"/>
      <c r="S487" s="83"/>
      <c r="T487" s="83"/>
      <c r="U487" s="83"/>
      <c r="V487" s="83"/>
      <c r="W487" s="83"/>
      <c r="X487" s="83"/>
      <c r="Y487" s="83"/>
      <c r="Z487" s="83"/>
    </row>
    <row r="488" spans="1:26" ht="15.75" customHeight="1" x14ac:dyDescent="0.2">
      <c r="A488" s="83"/>
      <c r="B488" s="83"/>
      <c r="C488" s="83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  <c r="R488" s="83"/>
      <c r="S488" s="83"/>
      <c r="T488" s="83"/>
      <c r="U488" s="83"/>
      <c r="V488" s="83"/>
      <c r="W488" s="83"/>
      <c r="X488" s="83"/>
      <c r="Y488" s="83"/>
      <c r="Z488" s="83"/>
    </row>
    <row r="489" spans="1:26" ht="15.75" customHeight="1" x14ac:dyDescent="0.2">
      <c r="A489" s="83"/>
      <c r="B489" s="83"/>
      <c r="C489" s="83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  <c r="R489" s="83"/>
      <c r="S489" s="83"/>
      <c r="T489" s="83"/>
      <c r="U489" s="83"/>
      <c r="V489" s="83"/>
      <c r="W489" s="83"/>
      <c r="X489" s="83"/>
      <c r="Y489" s="83"/>
      <c r="Z489" s="83"/>
    </row>
    <row r="490" spans="1:26" ht="15.75" customHeight="1" x14ac:dyDescent="0.2">
      <c r="A490" s="83"/>
      <c r="B490" s="83"/>
      <c r="C490" s="83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  <c r="R490" s="83"/>
      <c r="S490" s="83"/>
      <c r="T490" s="83"/>
      <c r="U490" s="83"/>
      <c r="V490" s="83"/>
      <c r="W490" s="83"/>
      <c r="X490" s="83"/>
      <c r="Y490" s="83"/>
      <c r="Z490" s="83"/>
    </row>
    <row r="491" spans="1:26" ht="15.75" customHeight="1" x14ac:dyDescent="0.2">
      <c r="A491" s="83"/>
      <c r="B491" s="83"/>
      <c r="C491" s="83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  <c r="R491" s="83"/>
      <c r="S491" s="83"/>
      <c r="T491" s="83"/>
      <c r="U491" s="83"/>
      <c r="V491" s="83"/>
      <c r="W491" s="83"/>
      <c r="X491" s="83"/>
      <c r="Y491" s="83"/>
      <c r="Z491" s="83"/>
    </row>
    <row r="492" spans="1:26" ht="15.75" customHeight="1" x14ac:dyDescent="0.2">
      <c r="A492" s="83"/>
      <c r="B492" s="83"/>
      <c r="C492" s="83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  <c r="R492" s="83"/>
      <c r="S492" s="83"/>
      <c r="T492" s="83"/>
      <c r="U492" s="83"/>
      <c r="V492" s="83"/>
      <c r="W492" s="83"/>
      <c r="X492" s="83"/>
      <c r="Y492" s="83"/>
      <c r="Z492" s="83"/>
    </row>
    <row r="493" spans="1:26" ht="15.75" customHeight="1" x14ac:dyDescent="0.2">
      <c r="A493" s="83"/>
      <c r="B493" s="83"/>
      <c r="C493" s="83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  <c r="R493" s="83"/>
      <c r="S493" s="83"/>
      <c r="T493" s="83"/>
      <c r="U493" s="83"/>
      <c r="V493" s="83"/>
      <c r="W493" s="83"/>
      <c r="X493" s="83"/>
      <c r="Y493" s="83"/>
      <c r="Z493" s="83"/>
    </row>
    <row r="494" spans="1:26" ht="15.75" customHeight="1" x14ac:dyDescent="0.2">
      <c r="A494" s="83"/>
      <c r="B494" s="83"/>
      <c r="C494" s="83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</row>
    <row r="495" spans="1:26" ht="15.75" customHeight="1" x14ac:dyDescent="0.2">
      <c r="A495" s="83"/>
      <c r="B495" s="83"/>
      <c r="C495" s="83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  <c r="R495" s="83"/>
      <c r="S495" s="83"/>
      <c r="T495" s="83"/>
      <c r="U495" s="83"/>
      <c r="V495" s="83"/>
      <c r="W495" s="83"/>
      <c r="X495" s="83"/>
      <c r="Y495" s="83"/>
      <c r="Z495" s="83"/>
    </row>
    <row r="496" spans="1:26" ht="15.75" customHeight="1" x14ac:dyDescent="0.2">
      <c r="A496" s="83"/>
      <c r="B496" s="83"/>
      <c r="C496" s="83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  <c r="R496" s="83"/>
      <c r="S496" s="83"/>
      <c r="T496" s="83"/>
      <c r="U496" s="83"/>
      <c r="V496" s="83"/>
      <c r="W496" s="83"/>
      <c r="X496" s="83"/>
      <c r="Y496" s="83"/>
      <c r="Z496" s="83"/>
    </row>
    <row r="497" spans="1:26" ht="15.75" customHeight="1" x14ac:dyDescent="0.2">
      <c r="A497" s="83"/>
      <c r="B497" s="83"/>
      <c r="C497" s="83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  <c r="R497" s="83"/>
      <c r="S497" s="83"/>
      <c r="T497" s="83"/>
      <c r="U497" s="83"/>
      <c r="V497" s="83"/>
      <c r="W497" s="83"/>
      <c r="X497" s="83"/>
      <c r="Y497" s="83"/>
      <c r="Z497" s="83"/>
    </row>
    <row r="498" spans="1:26" ht="15.75" customHeight="1" x14ac:dyDescent="0.2">
      <c r="A498" s="83"/>
      <c r="B498" s="83"/>
      <c r="C498" s="83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  <c r="R498" s="83"/>
      <c r="S498" s="83"/>
      <c r="T498" s="83"/>
      <c r="U498" s="83"/>
      <c r="V498" s="83"/>
      <c r="W498" s="83"/>
      <c r="X498" s="83"/>
      <c r="Y498" s="83"/>
      <c r="Z498" s="83"/>
    </row>
    <row r="499" spans="1:26" ht="15.75" customHeight="1" x14ac:dyDescent="0.2">
      <c r="A499" s="83"/>
      <c r="B499" s="83"/>
      <c r="C499" s="83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  <c r="R499" s="83"/>
      <c r="S499" s="83"/>
      <c r="T499" s="83"/>
      <c r="U499" s="83"/>
      <c r="V499" s="83"/>
      <c r="W499" s="83"/>
      <c r="X499" s="83"/>
      <c r="Y499" s="83"/>
      <c r="Z499" s="83"/>
    </row>
    <row r="500" spans="1:26" ht="15.75" customHeight="1" x14ac:dyDescent="0.2">
      <c r="A500" s="83"/>
      <c r="B500" s="83"/>
      <c r="C500" s="83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  <c r="S500" s="83"/>
      <c r="T500" s="83"/>
      <c r="U500" s="83"/>
      <c r="V500" s="83"/>
      <c r="W500" s="83"/>
      <c r="X500" s="83"/>
      <c r="Y500" s="83"/>
      <c r="Z500" s="83"/>
    </row>
    <row r="501" spans="1:26" ht="15.75" customHeight="1" x14ac:dyDescent="0.2">
      <c r="A501" s="83"/>
      <c r="B501" s="83"/>
      <c r="C501" s="83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</row>
    <row r="502" spans="1:26" ht="15.75" customHeight="1" x14ac:dyDescent="0.2">
      <c r="A502" s="83"/>
      <c r="B502" s="83"/>
      <c r="C502" s="83"/>
      <c r="D502" s="83"/>
      <c r="E502" s="83"/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83"/>
      <c r="X502" s="83"/>
      <c r="Y502" s="83"/>
      <c r="Z502" s="83"/>
    </row>
    <row r="503" spans="1:26" ht="15.75" customHeight="1" x14ac:dyDescent="0.2">
      <c r="A503" s="83"/>
      <c r="B503" s="83"/>
      <c r="C503" s="83"/>
      <c r="D503" s="83"/>
      <c r="E503" s="83"/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</row>
    <row r="504" spans="1:26" ht="15.75" customHeight="1" x14ac:dyDescent="0.2">
      <c r="A504" s="83"/>
      <c r="B504" s="83"/>
      <c r="C504" s="83"/>
      <c r="D504" s="83"/>
      <c r="E504" s="83"/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83"/>
      <c r="X504" s="83"/>
      <c r="Y504" s="83"/>
      <c r="Z504" s="83"/>
    </row>
    <row r="505" spans="1:26" ht="15.75" customHeight="1" x14ac:dyDescent="0.2">
      <c r="A505" s="83"/>
      <c r="B505" s="83"/>
      <c r="C505" s="83"/>
      <c r="D505" s="83"/>
      <c r="E505" s="83"/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83"/>
      <c r="X505" s="83"/>
      <c r="Y505" s="83"/>
      <c r="Z505" s="83"/>
    </row>
    <row r="506" spans="1:26" ht="15.75" customHeight="1" x14ac:dyDescent="0.2">
      <c r="A506" s="83"/>
      <c r="B506" s="83"/>
      <c r="C506" s="83"/>
      <c r="D506" s="83"/>
      <c r="E506" s="83"/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  <c r="R506" s="83"/>
      <c r="S506" s="83"/>
      <c r="T506" s="83"/>
      <c r="U506" s="83"/>
      <c r="V506" s="83"/>
      <c r="W506" s="83"/>
      <c r="X506" s="83"/>
      <c r="Y506" s="83"/>
      <c r="Z506" s="83"/>
    </row>
    <row r="507" spans="1:26" ht="15.75" customHeight="1" x14ac:dyDescent="0.2">
      <c r="A507" s="83"/>
      <c r="B507" s="83"/>
      <c r="C507" s="83"/>
      <c r="D507" s="83"/>
      <c r="E507" s="83"/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  <c r="R507" s="83"/>
      <c r="S507" s="83"/>
      <c r="T507" s="83"/>
      <c r="U507" s="83"/>
      <c r="V507" s="83"/>
      <c r="W507" s="83"/>
      <c r="X507" s="83"/>
      <c r="Y507" s="83"/>
      <c r="Z507" s="83"/>
    </row>
    <row r="508" spans="1:26" ht="15.75" customHeight="1" x14ac:dyDescent="0.2">
      <c r="A508" s="83"/>
      <c r="B508" s="83"/>
      <c r="C508" s="83"/>
      <c r="D508" s="83"/>
      <c r="E508" s="83"/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</row>
    <row r="509" spans="1:26" ht="15.75" customHeight="1" x14ac:dyDescent="0.2">
      <c r="A509" s="83"/>
      <c r="B509" s="83"/>
      <c r="C509" s="83"/>
      <c r="D509" s="83"/>
      <c r="E509" s="83"/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  <c r="R509" s="83"/>
      <c r="S509" s="83"/>
      <c r="T509" s="83"/>
      <c r="U509" s="83"/>
      <c r="V509" s="83"/>
      <c r="W509" s="83"/>
      <c r="X509" s="83"/>
      <c r="Y509" s="83"/>
      <c r="Z509" s="83"/>
    </row>
    <row r="510" spans="1:26" ht="15.75" customHeight="1" x14ac:dyDescent="0.2">
      <c r="A510" s="83"/>
      <c r="B510" s="83"/>
      <c r="C510" s="83"/>
      <c r="D510" s="83"/>
      <c r="E510" s="83"/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  <c r="R510" s="83"/>
      <c r="S510" s="83"/>
      <c r="T510" s="83"/>
      <c r="U510" s="83"/>
      <c r="V510" s="83"/>
      <c r="W510" s="83"/>
      <c r="X510" s="83"/>
      <c r="Y510" s="83"/>
      <c r="Z510" s="83"/>
    </row>
    <row r="511" spans="1:26" ht="15.75" customHeight="1" x14ac:dyDescent="0.2">
      <c r="A511" s="83"/>
      <c r="B511" s="83"/>
      <c r="C511" s="83"/>
      <c r="D511" s="83"/>
      <c r="E511" s="83"/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  <c r="R511" s="83"/>
      <c r="S511" s="83"/>
      <c r="T511" s="83"/>
      <c r="U511" s="83"/>
      <c r="V511" s="83"/>
      <c r="W511" s="83"/>
      <c r="X511" s="83"/>
      <c r="Y511" s="83"/>
      <c r="Z511" s="83"/>
    </row>
    <row r="512" spans="1:26" ht="15.75" customHeight="1" x14ac:dyDescent="0.2">
      <c r="A512" s="83"/>
      <c r="B512" s="83"/>
      <c r="C512" s="83"/>
      <c r="D512" s="83"/>
      <c r="E512" s="83"/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  <c r="R512" s="83"/>
      <c r="S512" s="83"/>
      <c r="T512" s="83"/>
      <c r="U512" s="83"/>
      <c r="V512" s="83"/>
      <c r="W512" s="83"/>
      <c r="X512" s="83"/>
      <c r="Y512" s="83"/>
      <c r="Z512" s="83"/>
    </row>
    <row r="513" spans="1:26" ht="15.75" customHeight="1" x14ac:dyDescent="0.2">
      <c r="A513" s="83"/>
      <c r="B513" s="83"/>
      <c r="C513" s="83"/>
      <c r="D513" s="83"/>
      <c r="E513" s="83"/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  <c r="R513" s="83"/>
      <c r="S513" s="83"/>
      <c r="T513" s="83"/>
      <c r="U513" s="83"/>
      <c r="V513" s="83"/>
      <c r="W513" s="83"/>
      <c r="X513" s="83"/>
      <c r="Y513" s="83"/>
      <c r="Z513" s="83"/>
    </row>
    <row r="514" spans="1:26" ht="15.75" customHeight="1" x14ac:dyDescent="0.2">
      <c r="A514" s="83"/>
      <c r="B514" s="83"/>
      <c r="C514" s="83"/>
      <c r="D514" s="83"/>
      <c r="E514" s="83"/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  <c r="R514" s="83"/>
      <c r="S514" s="83"/>
      <c r="T514" s="83"/>
      <c r="U514" s="83"/>
      <c r="V514" s="83"/>
      <c r="W514" s="83"/>
      <c r="X514" s="83"/>
      <c r="Y514" s="83"/>
      <c r="Z514" s="83"/>
    </row>
    <row r="515" spans="1:26" ht="15.75" customHeight="1" x14ac:dyDescent="0.2">
      <c r="A515" s="83"/>
      <c r="B515" s="83"/>
      <c r="C515" s="83"/>
      <c r="D515" s="83"/>
      <c r="E515" s="83"/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</row>
    <row r="516" spans="1:26" ht="15.75" customHeight="1" x14ac:dyDescent="0.2">
      <c r="A516" s="83"/>
      <c r="B516" s="83"/>
      <c r="C516" s="83"/>
      <c r="D516" s="83"/>
      <c r="E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  <c r="S516" s="83"/>
      <c r="T516" s="83"/>
      <c r="U516" s="83"/>
      <c r="V516" s="83"/>
      <c r="W516" s="83"/>
      <c r="X516" s="83"/>
      <c r="Y516" s="83"/>
      <c r="Z516" s="83"/>
    </row>
    <row r="517" spans="1:26" ht="15.75" customHeight="1" x14ac:dyDescent="0.2">
      <c r="A517" s="83"/>
      <c r="B517" s="83"/>
      <c r="C517" s="83"/>
      <c r="D517" s="83"/>
      <c r="E517" s="83"/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</row>
    <row r="518" spans="1:26" ht="15.75" customHeight="1" x14ac:dyDescent="0.2">
      <c r="A518" s="83"/>
      <c r="B518" s="83"/>
      <c r="C518" s="83"/>
      <c r="D518" s="83"/>
      <c r="E518" s="83"/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  <c r="R518" s="83"/>
      <c r="S518" s="83"/>
      <c r="T518" s="83"/>
      <c r="U518" s="83"/>
      <c r="V518" s="83"/>
      <c r="W518" s="83"/>
      <c r="X518" s="83"/>
      <c r="Y518" s="83"/>
      <c r="Z518" s="83"/>
    </row>
    <row r="519" spans="1:26" ht="15.75" customHeight="1" x14ac:dyDescent="0.2">
      <c r="A519" s="83"/>
      <c r="B519" s="83"/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  <c r="Z519" s="83"/>
    </row>
    <row r="520" spans="1:26" ht="15.75" customHeight="1" x14ac:dyDescent="0.2">
      <c r="A520" s="83"/>
      <c r="B520" s="83"/>
      <c r="C520" s="83"/>
      <c r="D520" s="83"/>
      <c r="E520" s="83"/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  <c r="R520" s="83"/>
      <c r="S520" s="83"/>
      <c r="T520" s="83"/>
      <c r="U520" s="83"/>
      <c r="V520" s="83"/>
      <c r="W520" s="83"/>
      <c r="X520" s="83"/>
      <c r="Y520" s="83"/>
      <c r="Z520" s="83"/>
    </row>
    <row r="521" spans="1:26" ht="15.75" customHeight="1" x14ac:dyDescent="0.2">
      <c r="A521" s="83"/>
      <c r="B521" s="83"/>
      <c r="C521" s="83"/>
      <c r="D521" s="83"/>
      <c r="E521" s="83"/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  <c r="R521" s="83"/>
      <c r="S521" s="83"/>
      <c r="T521" s="83"/>
      <c r="U521" s="83"/>
      <c r="V521" s="83"/>
      <c r="W521" s="83"/>
      <c r="X521" s="83"/>
      <c r="Y521" s="83"/>
      <c r="Z521" s="83"/>
    </row>
    <row r="522" spans="1:26" ht="15.75" customHeight="1" x14ac:dyDescent="0.2">
      <c r="A522" s="83"/>
      <c r="B522" s="83"/>
      <c r="C522" s="83"/>
      <c r="D522" s="83"/>
      <c r="E522" s="83"/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  <c r="R522" s="83"/>
      <c r="S522" s="83"/>
      <c r="T522" s="83"/>
      <c r="U522" s="83"/>
      <c r="V522" s="83"/>
      <c r="W522" s="83"/>
      <c r="X522" s="83"/>
      <c r="Y522" s="83"/>
      <c r="Z522" s="83"/>
    </row>
    <row r="523" spans="1:26" ht="15.75" customHeight="1" x14ac:dyDescent="0.2">
      <c r="A523" s="83"/>
      <c r="B523" s="83"/>
      <c r="C523" s="83"/>
      <c r="D523" s="83"/>
      <c r="E523" s="83"/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  <c r="R523" s="83"/>
      <c r="S523" s="83"/>
      <c r="T523" s="83"/>
      <c r="U523" s="83"/>
      <c r="V523" s="83"/>
      <c r="W523" s="83"/>
      <c r="X523" s="83"/>
      <c r="Y523" s="83"/>
      <c r="Z523" s="83"/>
    </row>
    <row r="524" spans="1:26" ht="15.75" customHeight="1" x14ac:dyDescent="0.2">
      <c r="A524" s="83"/>
      <c r="B524" s="83"/>
      <c r="C524" s="83"/>
      <c r="D524" s="83"/>
      <c r="E524" s="83"/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  <c r="R524" s="83"/>
      <c r="S524" s="83"/>
      <c r="T524" s="83"/>
      <c r="U524" s="83"/>
      <c r="V524" s="83"/>
      <c r="W524" s="83"/>
      <c r="X524" s="83"/>
      <c r="Y524" s="83"/>
      <c r="Z524" s="83"/>
    </row>
    <row r="525" spans="1:26" ht="15.75" customHeight="1" x14ac:dyDescent="0.2">
      <c r="A525" s="83"/>
      <c r="B525" s="83"/>
      <c r="C525" s="83"/>
      <c r="D525" s="83"/>
      <c r="E525" s="83"/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  <c r="R525" s="83"/>
      <c r="S525" s="83"/>
      <c r="T525" s="83"/>
      <c r="U525" s="83"/>
      <c r="V525" s="83"/>
      <c r="W525" s="83"/>
      <c r="X525" s="83"/>
      <c r="Y525" s="83"/>
      <c r="Z525" s="83"/>
    </row>
    <row r="526" spans="1:26" ht="15.75" customHeight="1" x14ac:dyDescent="0.2">
      <c r="A526" s="83"/>
      <c r="B526" s="83"/>
      <c r="C526" s="83"/>
      <c r="D526" s="83"/>
      <c r="E526" s="83"/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  <c r="R526" s="83"/>
      <c r="S526" s="83"/>
      <c r="T526" s="83"/>
      <c r="U526" s="83"/>
      <c r="V526" s="83"/>
      <c r="W526" s="83"/>
      <c r="X526" s="83"/>
      <c r="Y526" s="83"/>
      <c r="Z526" s="83"/>
    </row>
    <row r="527" spans="1:26" ht="15.75" customHeight="1" x14ac:dyDescent="0.2">
      <c r="A527" s="83"/>
      <c r="B527" s="83"/>
      <c r="C527" s="83"/>
      <c r="D527" s="83"/>
      <c r="E527" s="83"/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  <c r="R527" s="83"/>
      <c r="S527" s="83"/>
      <c r="T527" s="83"/>
      <c r="U527" s="83"/>
      <c r="V527" s="83"/>
      <c r="W527" s="83"/>
      <c r="X527" s="83"/>
      <c r="Y527" s="83"/>
      <c r="Z527" s="83"/>
    </row>
    <row r="528" spans="1:26" ht="15.75" customHeight="1" x14ac:dyDescent="0.2">
      <c r="A528" s="83"/>
      <c r="B528" s="83"/>
      <c r="C528" s="83"/>
      <c r="D528" s="83"/>
      <c r="E528" s="83"/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  <c r="R528" s="83"/>
      <c r="S528" s="83"/>
      <c r="T528" s="83"/>
      <c r="U528" s="83"/>
      <c r="V528" s="83"/>
      <c r="W528" s="83"/>
      <c r="X528" s="83"/>
      <c r="Y528" s="83"/>
      <c r="Z528" s="83"/>
    </row>
    <row r="529" spans="1:26" ht="15.75" customHeight="1" x14ac:dyDescent="0.2">
      <c r="A529" s="83"/>
      <c r="B529" s="83"/>
      <c r="C529" s="83"/>
      <c r="D529" s="83"/>
      <c r="E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  <c r="S529" s="83"/>
      <c r="T529" s="83"/>
      <c r="U529" s="83"/>
      <c r="V529" s="83"/>
      <c r="W529" s="83"/>
      <c r="X529" s="83"/>
      <c r="Y529" s="83"/>
      <c r="Z529" s="83"/>
    </row>
    <row r="530" spans="1:26" ht="15.75" customHeight="1" x14ac:dyDescent="0.2">
      <c r="A530" s="83"/>
      <c r="B530" s="83"/>
      <c r="C530" s="83"/>
      <c r="D530" s="83"/>
      <c r="E530" s="83"/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  <c r="R530" s="83"/>
      <c r="S530" s="83"/>
      <c r="T530" s="83"/>
      <c r="U530" s="83"/>
      <c r="V530" s="83"/>
      <c r="W530" s="83"/>
      <c r="X530" s="83"/>
      <c r="Y530" s="83"/>
      <c r="Z530" s="83"/>
    </row>
    <row r="531" spans="1:26" ht="15.75" customHeight="1" x14ac:dyDescent="0.2">
      <c r="A531" s="83"/>
      <c r="B531" s="83"/>
      <c r="C531" s="83"/>
      <c r="D531" s="83"/>
      <c r="E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  <c r="S531" s="83"/>
      <c r="T531" s="83"/>
      <c r="U531" s="83"/>
      <c r="V531" s="83"/>
      <c r="W531" s="83"/>
      <c r="X531" s="83"/>
      <c r="Y531" s="83"/>
      <c r="Z531" s="83"/>
    </row>
    <row r="532" spans="1:26" ht="15.75" customHeight="1" x14ac:dyDescent="0.2">
      <c r="A532" s="83"/>
      <c r="B532" s="83"/>
      <c r="C532" s="83"/>
      <c r="D532" s="83"/>
      <c r="E532" s="83"/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  <c r="R532" s="83"/>
      <c r="S532" s="83"/>
      <c r="T532" s="83"/>
      <c r="U532" s="83"/>
      <c r="V532" s="83"/>
      <c r="W532" s="83"/>
      <c r="X532" s="83"/>
      <c r="Y532" s="83"/>
      <c r="Z532" s="83"/>
    </row>
    <row r="533" spans="1:26" ht="15.75" customHeight="1" x14ac:dyDescent="0.2">
      <c r="A533" s="83"/>
      <c r="B533" s="83"/>
      <c r="C533" s="83"/>
      <c r="D533" s="83"/>
      <c r="E533" s="83"/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  <c r="R533" s="83"/>
      <c r="S533" s="83"/>
      <c r="T533" s="83"/>
      <c r="U533" s="83"/>
      <c r="V533" s="83"/>
      <c r="W533" s="83"/>
      <c r="X533" s="83"/>
      <c r="Y533" s="83"/>
      <c r="Z533" s="83"/>
    </row>
    <row r="534" spans="1:26" ht="15.75" customHeight="1" x14ac:dyDescent="0.2">
      <c r="A534" s="83"/>
      <c r="B534" s="83"/>
      <c r="C534" s="83"/>
      <c r="D534" s="83"/>
      <c r="E534" s="83"/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  <c r="Y534" s="83"/>
      <c r="Z534" s="83"/>
    </row>
    <row r="535" spans="1:26" ht="15.75" customHeight="1" x14ac:dyDescent="0.2">
      <c r="A535" s="83"/>
      <c r="B535" s="83"/>
      <c r="C535" s="83"/>
      <c r="D535" s="83"/>
      <c r="E535" s="83"/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  <c r="R535" s="83"/>
      <c r="S535" s="83"/>
      <c r="T535" s="83"/>
      <c r="U535" s="83"/>
      <c r="V535" s="83"/>
      <c r="W535" s="83"/>
      <c r="X535" s="83"/>
      <c r="Y535" s="83"/>
      <c r="Z535" s="83"/>
    </row>
    <row r="536" spans="1:26" ht="15.75" customHeight="1" x14ac:dyDescent="0.2">
      <c r="A536" s="83"/>
      <c r="B536" s="83"/>
      <c r="C536" s="83"/>
      <c r="D536" s="83"/>
      <c r="E536" s="83"/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  <c r="R536" s="83"/>
      <c r="S536" s="83"/>
      <c r="T536" s="83"/>
      <c r="U536" s="83"/>
      <c r="V536" s="83"/>
      <c r="W536" s="83"/>
      <c r="X536" s="83"/>
      <c r="Y536" s="83"/>
      <c r="Z536" s="83"/>
    </row>
    <row r="537" spans="1:26" ht="15.75" customHeight="1" x14ac:dyDescent="0.2">
      <c r="A537" s="83"/>
      <c r="B537" s="83"/>
      <c r="C537" s="83"/>
      <c r="D537" s="83"/>
      <c r="E537" s="83"/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  <c r="R537" s="83"/>
      <c r="S537" s="83"/>
      <c r="T537" s="83"/>
      <c r="U537" s="83"/>
      <c r="V537" s="83"/>
      <c r="W537" s="83"/>
      <c r="X537" s="83"/>
      <c r="Y537" s="83"/>
      <c r="Z537" s="83"/>
    </row>
    <row r="538" spans="1:26" ht="15.75" customHeight="1" x14ac:dyDescent="0.2">
      <c r="A538" s="83"/>
      <c r="B538" s="83"/>
      <c r="C538" s="83"/>
      <c r="D538" s="83"/>
      <c r="E538" s="83"/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  <c r="R538" s="83"/>
      <c r="S538" s="83"/>
      <c r="T538" s="83"/>
      <c r="U538" s="83"/>
      <c r="V538" s="83"/>
      <c r="W538" s="83"/>
      <c r="X538" s="83"/>
      <c r="Y538" s="83"/>
      <c r="Z538" s="83"/>
    </row>
    <row r="539" spans="1:26" ht="15.75" customHeight="1" x14ac:dyDescent="0.2">
      <c r="A539" s="83"/>
      <c r="B539" s="83"/>
      <c r="C539" s="83"/>
      <c r="D539" s="83"/>
      <c r="E539" s="83"/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  <c r="R539" s="83"/>
      <c r="S539" s="83"/>
      <c r="T539" s="83"/>
      <c r="U539" s="83"/>
      <c r="V539" s="83"/>
      <c r="W539" s="83"/>
      <c r="X539" s="83"/>
      <c r="Y539" s="83"/>
      <c r="Z539" s="83"/>
    </row>
    <row r="540" spans="1:26" ht="15.75" customHeight="1" x14ac:dyDescent="0.2">
      <c r="A540" s="83"/>
      <c r="B540" s="83"/>
      <c r="C540" s="83"/>
      <c r="D540" s="83"/>
      <c r="E540" s="83"/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  <c r="R540" s="83"/>
      <c r="S540" s="83"/>
      <c r="T540" s="83"/>
      <c r="U540" s="83"/>
      <c r="V540" s="83"/>
      <c r="W540" s="83"/>
      <c r="X540" s="83"/>
      <c r="Y540" s="83"/>
      <c r="Z540" s="83"/>
    </row>
    <row r="541" spans="1:26" ht="15.75" customHeight="1" x14ac:dyDescent="0.2">
      <c r="A541" s="83"/>
      <c r="B541" s="83"/>
      <c r="C541" s="83"/>
      <c r="D541" s="83"/>
      <c r="E541" s="83"/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  <c r="R541" s="83"/>
      <c r="S541" s="83"/>
      <c r="T541" s="83"/>
      <c r="U541" s="83"/>
      <c r="V541" s="83"/>
      <c r="W541" s="83"/>
      <c r="X541" s="83"/>
      <c r="Y541" s="83"/>
      <c r="Z541" s="83"/>
    </row>
    <row r="542" spans="1:26" ht="15.75" customHeight="1" x14ac:dyDescent="0.2">
      <c r="A542" s="83"/>
      <c r="B542" s="83"/>
      <c r="C542" s="83"/>
      <c r="D542" s="83"/>
      <c r="E542" s="83"/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  <c r="R542" s="83"/>
      <c r="S542" s="83"/>
      <c r="T542" s="83"/>
      <c r="U542" s="83"/>
      <c r="V542" s="83"/>
      <c r="W542" s="83"/>
      <c r="X542" s="83"/>
      <c r="Y542" s="83"/>
      <c r="Z542" s="83"/>
    </row>
    <row r="543" spans="1:26" ht="15.75" customHeight="1" x14ac:dyDescent="0.2">
      <c r="A543" s="83"/>
      <c r="B543" s="83"/>
      <c r="C543" s="83"/>
      <c r="D543" s="83"/>
      <c r="E543" s="83"/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  <c r="R543" s="83"/>
      <c r="S543" s="83"/>
      <c r="T543" s="83"/>
      <c r="U543" s="83"/>
      <c r="V543" s="83"/>
      <c r="W543" s="83"/>
      <c r="X543" s="83"/>
      <c r="Y543" s="83"/>
      <c r="Z543" s="83"/>
    </row>
    <row r="544" spans="1:26" ht="15.75" customHeight="1" x14ac:dyDescent="0.2">
      <c r="A544" s="83"/>
      <c r="B544" s="83"/>
      <c r="C544" s="83"/>
      <c r="D544" s="83"/>
      <c r="E544" s="83"/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  <c r="R544" s="83"/>
      <c r="S544" s="83"/>
      <c r="T544" s="83"/>
      <c r="U544" s="83"/>
      <c r="V544" s="83"/>
      <c r="W544" s="83"/>
      <c r="X544" s="83"/>
      <c r="Y544" s="83"/>
      <c r="Z544" s="83"/>
    </row>
    <row r="545" spans="1:26" ht="15.75" customHeight="1" x14ac:dyDescent="0.2">
      <c r="A545" s="83"/>
      <c r="B545" s="83"/>
      <c r="C545" s="83"/>
      <c r="D545" s="83"/>
      <c r="E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  <c r="S545" s="83"/>
      <c r="T545" s="83"/>
      <c r="U545" s="83"/>
      <c r="V545" s="83"/>
      <c r="W545" s="83"/>
      <c r="X545" s="83"/>
      <c r="Y545" s="83"/>
      <c r="Z545" s="83"/>
    </row>
    <row r="546" spans="1:26" ht="15.75" customHeight="1" x14ac:dyDescent="0.2">
      <c r="A546" s="83"/>
      <c r="B546" s="83"/>
      <c r="C546" s="83"/>
      <c r="D546" s="83"/>
      <c r="E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  <c r="S546" s="83"/>
      <c r="T546" s="83"/>
      <c r="U546" s="83"/>
      <c r="V546" s="83"/>
      <c r="W546" s="83"/>
      <c r="X546" s="83"/>
      <c r="Y546" s="83"/>
      <c r="Z546" s="83"/>
    </row>
    <row r="547" spans="1:26" ht="15.75" customHeight="1" x14ac:dyDescent="0.2">
      <c r="A547" s="83"/>
      <c r="B547" s="83"/>
      <c r="C547" s="83"/>
      <c r="D547" s="83"/>
      <c r="E547" s="83"/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  <c r="R547" s="83"/>
      <c r="S547" s="83"/>
      <c r="T547" s="83"/>
      <c r="U547" s="83"/>
      <c r="V547" s="83"/>
      <c r="W547" s="83"/>
      <c r="X547" s="83"/>
      <c r="Y547" s="83"/>
      <c r="Z547" s="83"/>
    </row>
    <row r="548" spans="1:26" ht="15.75" customHeight="1" x14ac:dyDescent="0.2">
      <c r="A548" s="83"/>
      <c r="B548" s="83"/>
      <c r="C548" s="83"/>
      <c r="D548" s="83"/>
      <c r="E548" s="83"/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  <c r="R548" s="83"/>
      <c r="S548" s="83"/>
      <c r="T548" s="83"/>
      <c r="U548" s="83"/>
      <c r="V548" s="83"/>
      <c r="W548" s="83"/>
      <c r="X548" s="83"/>
      <c r="Y548" s="83"/>
      <c r="Z548" s="83"/>
    </row>
    <row r="549" spans="1:26" ht="15.75" customHeight="1" x14ac:dyDescent="0.2">
      <c r="A549" s="83"/>
      <c r="B549" s="83"/>
      <c r="C549" s="83"/>
      <c r="D549" s="83"/>
      <c r="E549" s="83"/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</row>
    <row r="550" spans="1:26" ht="15.75" customHeight="1" x14ac:dyDescent="0.2">
      <c r="A550" s="83"/>
      <c r="B550" s="83"/>
      <c r="C550" s="83"/>
      <c r="D550" s="83"/>
      <c r="E550" s="83"/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  <c r="R550" s="83"/>
      <c r="S550" s="83"/>
      <c r="T550" s="83"/>
      <c r="U550" s="83"/>
      <c r="V550" s="83"/>
      <c r="W550" s="83"/>
      <c r="X550" s="83"/>
      <c r="Y550" s="83"/>
      <c r="Z550" s="83"/>
    </row>
    <row r="551" spans="1:26" ht="15.75" customHeight="1" x14ac:dyDescent="0.2">
      <c r="A551" s="83"/>
      <c r="B551" s="83"/>
      <c r="C551" s="83"/>
      <c r="D551" s="83"/>
      <c r="E551" s="83"/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</row>
    <row r="552" spans="1:26" ht="15.75" customHeight="1" x14ac:dyDescent="0.2">
      <c r="A552" s="83"/>
      <c r="B552" s="83"/>
      <c r="C552" s="83"/>
      <c r="D552" s="83"/>
      <c r="E552" s="83"/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  <c r="R552" s="83"/>
      <c r="S552" s="83"/>
      <c r="T552" s="83"/>
      <c r="U552" s="83"/>
      <c r="V552" s="83"/>
      <c r="W552" s="83"/>
      <c r="X552" s="83"/>
      <c r="Y552" s="83"/>
      <c r="Z552" s="83"/>
    </row>
    <row r="553" spans="1:26" ht="15.75" customHeight="1" x14ac:dyDescent="0.2">
      <c r="A553" s="83"/>
      <c r="B553" s="83"/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  <c r="Z553" s="83"/>
    </row>
    <row r="554" spans="1:26" ht="15.75" customHeight="1" x14ac:dyDescent="0.2">
      <c r="A554" s="83"/>
      <c r="B554" s="83"/>
      <c r="C554" s="83"/>
      <c r="D554" s="83"/>
      <c r="E554" s="83"/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  <c r="R554" s="83"/>
      <c r="S554" s="83"/>
      <c r="T554" s="83"/>
      <c r="U554" s="83"/>
      <c r="V554" s="83"/>
      <c r="W554" s="83"/>
      <c r="X554" s="83"/>
      <c r="Y554" s="83"/>
      <c r="Z554" s="83"/>
    </row>
    <row r="555" spans="1:26" ht="15.75" customHeight="1" x14ac:dyDescent="0.2">
      <c r="A555" s="83"/>
      <c r="B555" s="83"/>
      <c r="C555" s="83"/>
      <c r="D555" s="83"/>
      <c r="E555" s="83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</row>
    <row r="556" spans="1:26" ht="15.75" customHeight="1" x14ac:dyDescent="0.2">
      <c r="A556" s="83"/>
      <c r="B556" s="83"/>
      <c r="C556" s="83"/>
      <c r="D556" s="83"/>
      <c r="E556" s="83"/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</row>
    <row r="557" spans="1:26" ht="15.75" customHeight="1" x14ac:dyDescent="0.2">
      <c r="A557" s="83"/>
      <c r="B557" s="83"/>
      <c r="C557" s="83"/>
      <c r="D557" s="83"/>
      <c r="E557" s="83"/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  <c r="R557" s="83"/>
      <c r="S557" s="83"/>
      <c r="T557" s="83"/>
      <c r="U557" s="83"/>
      <c r="V557" s="83"/>
      <c r="W557" s="83"/>
      <c r="X557" s="83"/>
      <c r="Y557" s="83"/>
      <c r="Z557" s="83"/>
    </row>
    <row r="558" spans="1:26" ht="15.75" customHeight="1" x14ac:dyDescent="0.2">
      <c r="A558" s="83"/>
      <c r="B558" s="83"/>
      <c r="C558" s="83"/>
      <c r="D558" s="83"/>
      <c r="E558" s="83"/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  <c r="R558" s="83"/>
      <c r="S558" s="83"/>
      <c r="T558" s="83"/>
      <c r="U558" s="83"/>
      <c r="V558" s="83"/>
      <c r="W558" s="83"/>
      <c r="X558" s="83"/>
      <c r="Y558" s="83"/>
      <c r="Z558" s="83"/>
    </row>
    <row r="559" spans="1:26" ht="15.75" customHeight="1" x14ac:dyDescent="0.2">
      <c r="A559" s="83"/>
      <c r="B559" s="83"/>
      <c r="C559" s="83"/>
      <c r="D559" s="83"/>
      <c r="E559" s="83"/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  <c r="R559" s="83"/>
      <c r="S559" s="83"/>
      <c r="T559" s="83"/>
      <c r="U559" s="83"/>
      <c r="V559" s="83"/>
      <c r="W559" s="83"/>
      <c r="X559" s="83"/>
      <c r="Y559" s="83"/>
      <c r="Z559" s="83"/>
    </row>
    <row r="560" spans="1:26" ht="15.75" customHeight="1" x14ac:dyDescent="0.2">
      <c r="A560" s="83"/>
      <c r="B560" s="83"/>
      <c r="C560" s="83"/>
      <c r="D560" s="83"/>
      <c r="E560" s="83"/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</row>
    <row r="561" spans="1:26" ht="15.75" customHeight="1" x14ac:dyDescent="0.2">
      <c r="A561" s="83"/>
      <c r="B561" s="83"/>
      <c r="C561" s="83"/>
      <c r="D561" s="83"/>
      <c r="E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</row>
    <row r="562" spans="1:26" ht="15.75" customHeight="1" x14ac:dyDescent="0.2">
      <c r="A562" s="83"/>
      <c r="B562" s="83"/>
      <c r="C562" s="83"/>
      <c r="D562" s="83"/>
      <c r="E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</row>
    <row r="563" spans="1:26" ht="15.75" customHeight="1" x14ac:dyDescent="0.2">
      <c r="A563" s="83"/>
      <c r="B563" s="83"/>
      <c r="C563" s="83"/>
      <c r="D563" s="83"/>
      <c r="E563" s="83"/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</row>
    <row r="564" spans="1:26" ht="15.75" customHeight="1" x14ac:dyDescent="0.2">
      <c r="A564" s="83"/>
      <c r="B564" s="83"/>
      <c r="C564" s="83"/>
      <c r="D564" s="83"/>
      <c r="E564" s="83"/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</row>
    <row r="565" spans="1:26" ht="15.75" customHeight="1" x14ac:dyDescent="0.2">
      <c r="A565" s="83"/>
      <c r="B565" s="83"/>
      <c r="C565" s="83"/>
      <c r="D565" s="83"/>
      <c r="E565" s="83"/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  <c r="R565" s="83"/>
      <c r="S565" s="83"/>
      <c r="T565" s="83"/>
      <c r="U565" s="83"/>
      <c r="V565" s="83"/>
      <c r="W565" s="83"/>
      <c r="X565" s="83"/>
      <c r="Y565" s="83"/>
      <c r="Z565" s="83"/>
    </row>
    <row r="566" spans="1:26" ht="15.75" customHeight="1" x14ac:dyDescent="0.2">
      <c r="A566" s="83"/>
      <c r="B566" s="83"/>
      <c r="C566" s="83"/>
      <c r="D566" s="83"/>
      <c r="E566" s="83"/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  <c r="R566" s="83"/>
      <c r="S566" s="83"/>
      <c r="T566" s="83"/>
      <c r="U566" s="83"/>
      <c r="V566" s="83"/>
      <c r="W566" s="83"/>
      <c r="X566" s="83"/>
      <c r="Y566" s="83"/>
      <c r="Z566" s="83"/>
    </row>
    <row r="567" spans="1:26" ht="15.75" customHeight="1" x14ac:dyDescent="0.2">
      <c r="A567" s="83"/>
      <c r="B567" s="83"/>
      <c r="C567" s="83"/>
      <c r="D567" s="83"/>
      <c r="E567" s="83"/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  <c r="R567" s="83"/>
      <c r="S567" s="83"/>
      <c r="T567" s="83"/>
      <c r="U567" s="83"/>
      <c r="V567" s="83"/>
      <c r="W567" s="83"/>
      <c r="X567" s="83"/>
      <c r="Y567" s="83"/>
      <c r="Z567" s="83"/>
    </row>
    <row r="568" spans="1:26" ht="15.75" customHeight="1" x14ac:dyDescent="0.2">
      <c r="A568" s="83"/>
      <c r="B568" s="83"/>
      <c r="C568" s="83"/>
      <c r="D568" s="83"/>
      <c r="E568" s="83"/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  <c r="R568" s="83"/>
      <c r="S568" s="83"/>
      <c r="T568" s="83"/>
      <c r="U568" s="83"/>
      <c r="V568" s="83"/>
      <c r="W568" s="83"/>
      <c r="X568" s="83"/>
      <c r="Y568" s="83"/>
      <c r="Z568" s="83"/>
    </row>
    <row r="569" spans="1:26" ht="15.75" customHeight="1" x14ac:dyDescent="0.2">
      <c r="A569" s="83"/>
      <c r="B569" s="83"/>
      <c r="C569" s="83"/>
      <c r="D569" s="83"/>
      <c r="E569" s="83"/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  <c r="R569" s="83"/>
      <c r="S569" s="83"/>
      <c r="T569" s="83"/>
      <c r="U569" s="83"/>
      <c r="V569" s="83"/>
      <c r="W569" s="83"/>
      <c r="X569" s="83"/>
      <c r="Y569" s="83"/>
      <c r="Z569" s="83"/>
    </row>
    <row r="570" spans="1:26" ht="15.75" customHeight="1" x14ac:dyDescent="0.2">
      <c r="A570" s="83"/>
      <c r="B570" s="83"/>
      <c r="C570" s="83"/>
      <c r="D570" s="83"/>
      <c r="E570" s="83"/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  <c r="R570" s="83"/>
      <c r="S570" s="83"/>
      <c r="T570" s="83"/>
      <c r="U570" s="83"/>
      <c r="V570" s="83"/>
      <c r="W570" s="83"/>
      <c r="X570" s="83"/>
      <c r="Y570" s="83"/>
      <c r="Z570" s="83"/>
    </row>
    <row r="571" spans="1:26" ht="15.75" customHeight="1" x14ac:dyDescent="0.2">
      <c r="A571" s="83"/>
      <c r="B571" s="83"/>
      <c r="C571" s="83"/>
      <c r="D571" s="83"/>
      <c r="E571" s="83"/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  <c r="R571" s="83"/>
      <c r="S571" s="83"/>
      <c r="T571" s="83"/>
      <c r="U571" s="83"/>
      <c r="V571" s="83"/>
      <c r="W571" s="83"/>
      <c r="X571" s="83"/>
      <c r="Y571" s="83"/>
      <c r="Z571" s="83"/>
    </row>
    <row r="572" spans="1:26" ht="15.75" customHeight="1" x14ac:dyDescent="0.2">
      <c r="A572" s="83"/>
      <c r="B572" s="83"/>
      <c r="C572" s="83"/>
      <c r="D572" s="83"/>
      <c r="E572" s="83"/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  <c r="R572" s="83"/>
      <c r="S572" s="83"/>
      <c r="T572" s="83"/>
      <c r="U572" s="83"/>
      <c r="V572" s="83"/>
      <c r="W572" s="83"/>
      <c r="X572" s="83"/>
      <c r="Y572" s="83"/>
      <c r="Z572" s="83"/>
    </row>
    <row r="573" spans="1:26" ht="15.75" customHeight="1" x14ac:dyDescent="0.2">
      <c r="A573" s="83"/>
      <c r="B573" s="83"/>
      <c r="C573" s="83"/>
      <c r="D573" s="83"/>
      <c r="E573" s="83"/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  <c r="R573" s="83"/>
      <c r="S573" s="83"/>
      <c r="T573" s="83"/>
      <c r="U573" s="83"/>
      <c r="V573" s="83"/>
      <c r="W573" s="83"/>
      <c r="X573" s="83"/>
      <c r="Y573" s="83"/>
      <c r="Z573" s="83"/>
    </row>
    <row r="574" spans="1:26" ht="15.75" customHeight="1" x14ac:dyDescent="0.2">
      <c r="A574" s="83"/>
      <c r="B574" s="83"/>
      <c r="C574" s="83"/>
      <c r="D574" s="83"/>
      <c r="E574" s="83"/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  <c r="R574" s="83"/>
      <c r="S574" s="83"/>
      <c r="T574" s="83"/>
      <c r="U574" s="83"/>
      <c r="V574" s="83"/>
      <c r="W574" s="83"/>
      <c r="X574" s="83"/>
      <c r="Y574" s="83"/>
      <c r="Z574" s="83"/>
    </row>
    <row r="575" spans="1:26" ht="15.75" customHeight="1" x14ac:dyDescent="0.2">
      <c r="A575" s="83"/>
      <c r="B575" s="83"/>
      <c r="C575" s="83"/>
      <c r="D575" s="83"/>
      <c r="E575" s="83"/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  <c r="R575" s="83"/>
      <c r="S575" s="83"/>
      <c r="T575" s="83"/>
      <c r="U575" s="83"/>
      <c r="V575" s="83"/>
      <c r="W575" s="83"/>
      <c r="X575" s="83"/>
      <c r="Y575" s="83"/>
      <c r="Z575" s="83"/>
    </row>
    <row r="576" spans="1:26" ht="15.75" customHeight="1" x14ac:dyDescent="0.2">
      <c r="A576" s="83"/>
      <c r="B576" s="83"/>
      <c r="C576" s="83"/>
      <c r="D576" s="83"/>
      <c r="E576" s="83"/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  <c r="R576" s="83"/>
      <c r="S576" s="83"/>
      <c r="T576" s="83"/>
      <c r="U576" s="83"/>
      <c r="V576" s="83"/>
      <c r="W576" s="83"/>
      <c r="X576" s="83"/>
      <c r="Y576" s="83"/>
      <c r="Z576" s="83"/>
    </row>
    <row r="577" spans="1:26" ht="15.75" customHeight="1" x14ac:dyDescent="0.2">
      <c r="A577" s="83"/>
      <c r="B577" s="83"/>
      <c r="C577" s="83"/>
      <c r="D577" s="83"/>
      <c r="E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  <c r="S577" s="83"/>
      <c r="T577" s="83"/>
      <c r="U577" s="83"/>
      <c r="V577" s="83"/>
      <c r="W577" s="83"/>
      <c r="X577" s="83"/>
      <c r="Y577" s="83"/>
      <c r="Z577" s="83"/>
    </row>
    <row r="578" spans="1:26" ht="15.75" customHeight="1" x14ac:dyDescent="0.2">
      <c r="A578" s="83"/>
      <c r="B578" s="83"/>
      <c r="C578" s="83"/>
      <c r="D578" s="83"/>
      <c r="E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  <c r="S578" s="83"/>
      <c r="T578" s="83"/>
      <c r="U578" s="83"/>
      <c r="V578" s="83"/>
      <c r="W578" s="83"/>
      <c r="X578" s="83"/>
      <c r="Y578" s="83"/>
      <c r="Z578" s="83"/>
    </row>
    <row r="579" spans="1:26" ht="15.75" customHeight="1" x14ac:dyDescent="0.2">
      <c r="A579" s="83"/>
      <c r="B579" s="83"/>
      <c r="C579" s="83"/>
      <c r="D579" s="83"/>
      <c r="E579" s="83"/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  <c r="R579" s="83"/>
      <c r="S579" s="83"/>
      <c r="T579" s="83"/>
      <c r="U579" s="83"/>
      <c r="V579" s="83"/>
      <c r="W579" s="83"/>
      <c r="X579" s="83"/>
      <c r="Y579" s="83"/>
      <c r="Z579" s="83"/>
    </row>
    <row r="580" spans="1:26" ht="15.75" customHeight="1" x14ac:dyDescent="0.2">
      <c r="A580" s="83"/>
      <c r="B580" s="83"/>
      <c r="C580" s="83"/>
      <c r="D580" s="83"/>
      <c r="E580" s="83"/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  <c r="R580" s="83"/>
      <c r="S580" s="83"/>
      <c r="T580" s="83"/>
      <c r="U580" s="83"/>
      <c r="V580" s="83"/>
      <c r="W580" s="83"/>
      <c r="X580" s="83"/>
      <c r="Y580" s="83"/>
      <c r="Z580" s="83"/>
    </row>
    <row r="581" spans="1:26" ht="15.75" customHeight="1" x14ac:dyDescent="0.2">
      <c r="A581" s="83"/>
      <c r="B581" s="83"/>
      <c r="C581" s="83"/>
      <c r="D581" s="83"/>
      <c r="E581" s="83"/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  <c r="R581" s="83"/>
      <c r="S581" s="83"/>
      <c r="T581" s="83"/>
      <c r="U581" s="83"/>
      <c r="V581" s="83"/>
      <c r="W581" s="83"/>
      <c r="X581" s="83"/>
      <c r="Y581" s="83"/>
      <c r="Z581" s="83"/>
    </row>
    <row r="582" spans="1:26" ht="15.75" customHeight="1" x14ac:dyDescent="0.2">
      <c r="A582" s="83"/>
      <c r="B582" s="83"/>
      <c r="C582" s="83"/>
      <c r="D582" s="83"/>
      <c r="E582" s="83"/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  <c r="R582" s="83"/>
      <c r="S582" s="83"/>
      <c r="T582" s="83"/>
      <c r="U582" s="83"/>
      <c r="V582" s="83"/>
      <c r="W582" s="83"/>
      <c r="X582" s="83"/>
      <c r="Y582" s="83"/>
      <c r="Z582" s="83"/>
    </row>
    <row r="583" spans="1:26" ht="15.75" customHeight="1" x14ac:dyDescent="0.2">
      <c r="A583" s="83"/>
      <c r="B583" s="83"/>
      <c r="C583" s="83"/>
      <c r="D583" s="83"/>
      <c r="E583" s="83"/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  <c r="R583" s="83"/>
      <c r="S583" s="83"/>
      <c r="T583" s="83"/>
      <c r="U583" s="83"/>
      <c r="V583" s="83"/>
      <c r="W583" s="83"/>
      <c r="X583" s="83"/>
      <c r="Y583" s="83"/>
      <c r="Z583" s="83"/>
    </row>
    <row r="584" spans="1:26" ht="15.75" customHeight="1" x14ac:dyDescent="0.2">
      <c r="A584" s="83"/>
      <c r="B584" s="83"/>
      <c r="C584" s="83"/>
      <c r="D584" s="83"/>
      <c r="E584" s="83"/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</row>
    <row r="585" spans="1:26" ht="15.75" customHeight="1" x14ac:dyDescent="0.2">
      <c r="A585" s="83"/>
      <c r="B585" s="83"/>
      <c r="C585" s="83"/>
      <c r="D585" s="83"/>
      <c r="E585" s="83"/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  <c r="R585" s="83"/>
      <c r="S585" s="83"/>
      <c r="T585" s="83"/>
      <c r="U585" s="83"/>
      <c r="V585" s="83"/>
      <c r="W585" s="83"/>
      <c r="X585" s="83"/>
      <c r="Y585" s="83"/>
      <c r="Z585" s="83"/>
    </row>
    <row r="586" spans="1:26" ht="15.75" customHeight="1" x14ac:dyDescent="0.2">
      <c r="A586" s="83"/>
      <c r="B586" s="83"/>
      <c r="C586" s="83"/>
      <c r="D586" s="83"/>
      <c r="E586" s="83"/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  <c r="R586" s="83"/>
      <c r="S586" s="83"/>
      <c r="T586" s="83"/>
      <c r="U586" s="83"/>
      <c r="V586" s="83"/>
      <c r="W586" s="83"/>
      <c r="X586" s="83"/>
      <c r="Y586" s="83"/>
      <c r="Z586" s="83"/>
    </row>
    <row r="587" spans="1:26" ht="15.75" customHeight="1" x14ac:dyDescent="0.2">
      <c r="A587" s="83"/>
      <c r="B587" s="83"/>
      <c r="C587" s="83"/>
      <c r="D587" s="83"/>
      <c r="E587" s="83"/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  <c r="R587" s="83"/>
      <c r="S587" s="83"/>
      <c r="T587" s="83"/>
      <c r="U587" s="83"/>
      <c r="V587" s="83"/>
      <c r="W587" s="83"/>
      <c r="X587" s="83"/>
      <c r="Y587" s="83"/>
      <c r="Z587" s="83"/>
    </row>
    <row r="588" spans="1:26" ht="15.75" customHeight="1" x14ac:dyDescent="0.2">
      <c r="A588" s="83"/>
      <c r="B588" s="83"/>
      <c r="C588" s="83"/>
      <c r="D588" s="83"/>
      <c r="E588" s="83"/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  <c r="R588" s="83"/>
      <c r="S588" s="83"/>
      <c r="T588" s="83"/>
      <c r="U588" s="83"/>
      <c r="V588" s="83"/>
      <c r="W588" s="83"/>
      <c r="X588" s="83"/>
      <c r="Y588" s="83"/>
      <c r="Z588" s="83"/>
    </row>
    <row r="589" spans="1:26" ht="15.75" customHeight="1" x14ac:dyDescent="0.2">
      <c r="A589" s="83"/>
      <c r="B589" s="83"/>
      <c r="C589" s="83"/>
      <c r="D589" s="83"/>
      <c r="E589" s="83"/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  <c r="R589" s="83"/>
      <c r="S589" s="83"/>
      <c r="T589" s="83"/>
      <c r="U589" s="83"/>
      <c r="V589" s="83"/>
      <c r="W589" s="83"/>
      <c r="X589" s="83"/>
      <c r="Y589" s="83"/>
      <c r="Z589" s="83"/>
    </row>
    <row r="590" spans="1:26" ht="15.75" customHeight="1" x14ac:dyDescent="0.2">
      <c r="A590" s="83"/>
      <c r="B590" s="83"/>
      <c r="C590" s="83"/>
      <c r="D590" s="83"/>
      <c r="E590" s="83"/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</row>
    <row r="591" spans="1:26" ht="15.75" customHeight="1" x14ac:dyDescent="0.2">
      <c r="A591" s="83"/>
      <c r="B591" s="83"/>
      <c r="C591" s="83"/>
      <c r="D591" s="83"/>
      <c r="E591" s="83"/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  <c r="R591" s="83"/>
      <c r="S591" s="83"/>
      <c r="T591" s="83"/>
      <c r="U591" s="83"/>
      <c r="V591" s="83"/>
      <c r="W591" s="83"/>
      <c r="X591" s="83"/>
      <c r="Y591" s="83"/>
      <c r="Z591" s="83"/>
    </row>
    <row r="592" spans="1:26" ht="15.75" customHeight="1" x14ac:dyDescent="0.2">
      <c r="A592" s="83"/>
      <c r="B592" s="83"/>
      <c r="C592" s="83"/>
      <c r="D592" s="83"/>
      <c r="E592" s="83"/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  <c r="R592" s="83"/>
      <c r="S592" s="83"/>
      <c r="T592" s="83"/>
      <c r="U592" s="83"/>
      <c r="V592" s="83"/>
      <c r="W592" s="83"/>
      <c r="X592" s="83"/>
      <c r="Y592" s="83"/>
      <c r="Z592" s="83"/>
    </row>
    <row r="593" spans="1:26" ht="15.75" customHeight="1" x14ac:dyDescent="0.2">
      <c r="A593" s="83"/>
      <c r="B593" s="83"/>
      <c r="C593" s="83"/>
      <c r="D593" s="83"/>
      <c r="E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  <c r="S593" s="83"/>
      <c r="T593" s="83"/>
      <c r="U593" s="83"/>
      <c r="V593" s="83"/>
      <c r="W593" s="83"/>
      <c r="X593" s="83"/>
      <c r="Y593" s="83"/>
      <c r="Z593" s="83"/>
    </row>
    <row r="594" spans="1:26" ht="15.75" customHeight="1" x14ac:dyDescent="0.2">
      <c r="A594" s="83"/>
      <c r="B594" s="83"/>
      <c r="C594" s="83"/>
      <c r="D594" s="83"/>
      <c r="E594" s="83"/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  <c r="R594" s="83"/>
      <c r="S594" s="83"/>
      <c r="T594" s="83"/>
      <c r="U594" s="83"/>
      <c r="V594" s="83"/>
      <c r="W594" s="83"/>
      <c r="X594" s="83"/>
      <c r="Y594" s="83"/>
      <c r="Z594" s="83"/>
    </row>
    <row r="595" spans="1:26" ht="15.75" customHeight="1" x14ac:dyDescent="0.2">
      <c r="A595" s="83"/>
      <c r="B595" s="83"/>
      <c r="C595" s="83"/>
      <c r="D595" s="83"/>
      <c r="E595" s="83"/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  <c r="R595" s="83"/>
      <c r="S595" s="83"/>
      <c r="T595" s="83"/>
      <c r="U595" s="83"/>
      <c r="V595" s="83"/>
      <c r="W595" s="83"/>
      <c r="X595" s="83"/>
      <c r="Y595" s="83"/>
      <c r="Z595" s="83"/>
    </row>
    <row r="596" spans="1:26" ht="15.75" customHeight="1" x14ac:dyDescent="0.2">
      <c r="A596" s="83"/>
      <c r="B596" s="83"/>
      <c r="C596" s="83"/>
      <c r="D596" s="83"/>
      <c r="E596" s="83"/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  <c r="R596" s="83"/>
      <c r="S596" s="83"/>
      <c r="T596" s="83"/>
      <c r="U596" s="83"/>
      <c r="V596" s="83"/>
      <c r="W596" s="83"/>
      <c r="X596" s="83"/>
      <c r="Y596" s="83"/>
      <c r="Z596" s="83"/>
    </row>
    <row r="597" spans="1:26" ht="15.75" customHeight="1" x14ac:dyDescent="0.2">
      <c r="A597" s="83"/>
      <c r="B597" s="83"/>
      <c r="C597" s="83"/>
      <c r="D597" s="83"/>
      <c r="E597" s="83"/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  <c r="R597" s="83"/>
      <c r="S597" s="83"/>
      <c r="T597" s="83"/>
      <c r="U597" s="83"/>
      <c r="V597" s="83"/>
      <c r="W597" s="83"/>
      <c r="X597" s="83"/>
      <c r="Y597" s="83"/>
      <c r="Z597" s="83"/>
    </row>
    <row r="598" spans="1:26" ht="15.75" customHeight="1" x14ac:dyDescent="0.2">
      <c r="A598" s="83"/>
      <c r="B598" s="83"/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  <c r="Z598" s="83"/>
    </row>
    <row r="599" spans="1:26" ht="15.75" customHeight="1" x14ac:dyDescent="0.2">
      <c r="A599" s="83"/>
      <c r="B599" s="83"/>
      <c r="C599" s="83"/>
      <c r="D599" s="83"/>
      <c r="E599" s="83"/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  <c r="R599" s="83"/>
      <c r="S599" s="83"/>
      <c r="T599" s="83"/>
      <c r="U599" s="83"/>
      <c r="V599" s="83"/>
      <c r="W599" s="83"/>
      <c r="X599" s="83"/>
      <c r="Y599" s="83"/>
      <c r="Z599" s="83"/>
    </row>
    <row r="600" spans="1:26" ht="15.75" customHeight="1" x14ac:dyDescent="0.2">
      <c r="A600" s="83"/>
      <c r="B600" s="83"/>
      <c r="C600" s="83"/>
      <c r="D600" s="83"/>
      <c r="E600" s="83"/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  <c r="R600" s="83"/>
      <c r="S600" s="83"/>
      <c r="T600" s="83"/>
      <c r="U600" s="83"/>
      <c r="V600" s="83"/>
      <c r="W600" s="83"/>
      <c r="X600" s="83"/>
      <c r="Y600" s="83"/>
      <c r="Z600" s="83"/>
    </row>
    <row r="601" spans="1:26" ht="15.75" customHeight="1" x14ac:dyDescent="0.2">
      <c r="A601" s="83"/>
      <c r="B601" s="83"/>
      <c r="C601" s="83"/>
      <c r="D601" s="83"/>
      <c r="E601" s="83"/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  <c r="R601" s="83"/>
      <c r="S601" s="83"/>
      <c r="T601" s="83"/>
      <c r="U601" s="83"/>
      <c r="V601" s="83"/>
      <c r="W601" s="83"/>
      <c r="X601" s="83"/>
      <c r="Y601" s="83"/>
      <c r="Z601" s="83"/>
    </row>
    <row r="602" spans="1:26" ht="15.75" customHeight="1" x14ac:dyDescent="0.2">
      <c r="A602" s="83"/>
      <c r="B602" s="83"/>
      <c r="C602" s="83"/>
      <c r="D602" s="83"/>
      <c r="E602" s="83"/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  <c r="R602" s="83"/>
      <c r="S602" s="83"/>
      <c r="T602" s="83"/>
      <c r="U602" s="83"/>
      <c r="V602" s="83"/>
      <c r="W602" s="83"/>
      <c r="X602" s="83"/>
      <c r="Y602" s="83"/>
      <c r="Z602" s="83"/>
    </row>
    <row r="603" spans="1:26" ht="15.75" customHeight="1" x14ac:dyDescent="0.2">
      <c r="A603" s="83"/>
      <c r="B603" s="83"/>
      <c r="C603" s="83"/>
      <c r="D603" s="83"/>
      <c r="E603" s="83"/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  <c r="R603" s="83"/>
      <c r="S603" s="83"/>
      <c r="T603" s="83"/>
      <c r="U603" s="83"/>
      <c r="V603" s="83"/>
      <c r="W603" s="83"/>
      <c r="X603" s="83"/>
      <c r="Y603" s="83"/>
      <c r="Z603" s="83"/>
    </row>
    <row r="604" spans="1:26" ht="15.75" customHeight="1" x14ac:dyDescent="0.2">
      <c r="A604" s="83"/>
      <c r="B604" s="83"/>
      <c r="C604" s="83"/>
      <c r="D604" s="83"/>
      <c r="E604" s="83"/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  <c r="R604" s="83"/>
      <c r="S604" s="83"/>
      <c r="T604" s="83"/>
      <c r="U604" s="83"/>
      <c r="V604" s="83"/>
      <c r="W604" s="83"/>
      <c r="X604" s="83"/>
      <c r="Y604" s="83"/>
      <c r="Z604" s="83"/>
    </row>
    <row r="605" spans="1:26" ht="15.75" customHeight="1" x14ac:dyDescent="0.2">
      <c r="A605" s="83"/>
      <c r="B605" s="83"/>
      <c r="C605" s="83"/>
      <c r="D605" s="83"/>
      <c r="E605" s="83"/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  <c r="R605" s="83"/>
      <c r="S605" s="83"/>
      <c r="T605" s="83"/>
      <c r="U605" s="83"/>
      <c r="V605" s="83"/>
      <c r="W605" s="83"/>
      <c r="X605" s="83"/>
      <c r="Y605" s="83"/>
      <c r="Z605" s="83"/>
    </row>
    <row r="606" spans="1:26" ht="15.75" customHeight="1" x14ac:dyDescent="0.2">
      <c r="A606" s="83"/>
      <c r="B606" s="83"/>
      <c r="C606" s="83"/>
      <c r="D606" s="83"/>
      <c r="E606" s="83"/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  <c r="R606" s="83"/>
      <c r="S606" s="83"/>
      <c r="T606" s="83"/>
      <c r="U606" s="83"/>
      <c r="V606" s="83"/>
      <c r="W606" s="83"/>
      <c r="X606" s="83"/>
      <c r="Y606" s="83"/>
      <c r="Z606" s="83"/>
    </row>
    <row r="607" spans="1:26" ht="15.75" customHeight="1" x14ac:dyDescent="0.2">
      <c r="A607" s="83"/>
      <c r="B607" s="83"/>
      <c r="C607" s="83"/>
      <c r="D607" s="83"/>
      <c r="E607" s="83"/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  <c r="R607" s="83"/>
      <c r="S607" s="83"/>
      <c r="T607" s="83"/>
      <c r="U607" s="83"/>
      <c r="V607" s="83"/>
      <c r="W607" s="83"/>
      <c r="X607" s="83"/>
      <c r="Y607" s="83"/>
      <c r="Z607" s="83"/>
    </row>
    <row r="608" spans="1:26" ht="15.75" customHeight="1" x14ac:dyDescent="0.2">
      <c r="A608" s="83"/>
      <c r="B608" s="83"/>
      <c r="C608" s="83"/>
      <c r="D608" s="83"/>
      <c r="E608" s="83"/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  <c r="R608" s="83"/>
      <c r="S608" s="83"/>
      <c r="T608" s="83"/>
      <c r="U608" s="83"/>
      <c r="V608" s="83"/>
      <c r="W608" s="83"/>
      <c r="X608" s="83"/>
      <c r="Y608" s="83"/>
      <c r="Z608" s="83"/>
    </row>
    <row r="609" spans="1:26" ht="15.75" customHeight="1" x14ac:dyDescent="0.2">
      <c r="A609" s="83"/>
      <c r="B609" s="83"/>
      <c r="C609" s="83"/>
      <c r="D609" s="83"/>
      <c r="E609" s="83"/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  <c r="R609" s="83"/>
      <c r="S609" s="83"/>
      <c r="T609" s="83"/>
      <c r="U609" s="83"/>
      <c r="V609" s="83"/>
      <c r="W609" s="83"/>
      <c r="X609" s="83"/>
      <c r="Y609" s="83"/>
      <c r="Z609" s="83"/>
    </row>
    <row r="610" spans="1:26" ht="15.75" customHeight="1" x14ac:dyDescent="0.2">
      <c r="A610" s="83"/>
      <c r="B610" s="83"/>
      <c r="C610" s="83"/>
      <c r="D610" s="83"/>
      <c r="E610" s="83"/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  <c r="R610" s="83"/>
      <c r="S610" s="83"/>
      <c r="T610" s="83"/>
      <c r="U610" s="83"/>
      <c r="V610" s="83"/>
      <c r="W610" s="83"/>
      <c r="X610" s="83"/>
      <c r="Y610" s="83"/>
      <c r="Z610" s="83"/>
    </row>
    <row r="611" spans="1:26" ht="15.75" customHeight="1" x14ac:dyDescent="0.2">
      <c r="A611" s="83"/>
      <c r="B611" s="83"/>
      <c r="C611" s="83"/>
      <c r="D611" s="83"/>
      <c r="E611" s="83"/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  <c r="R611" s="83"/>
      <c r="S611" s="83"/>
      <c r="T611" s="83"/>
      <c r="U611" s="83"/>
      <c r="V611" s="83"/>
      <c r="W611" s="83"/>
      <c r="X611" s="83"/>
      <c r="Y611" s="83"/>
      <c r="Z611" s="83"/>
    </row>
    <row r="612" spans="1:26" ht="15.75" customHeight="1" x14ac:dyDescent="0.2">
      <c r="A612" s="83"/>
      <c r="B612" s="83"/>
      <c r="C612" s="83"/>
      <c r="D612" s="83"/>
      <c r="E612" s="83"/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  <c r="R612" s="83"/>
      <c r="S612" s="83"/>
      <c r="T612" s="83"/>
      <c r="U612" s="83"/>
      <c r="V612" s="83"/>
      <c r="W612" s="83"/>
      <c r="X612" s="83"/>
      <c r="Y612" s="83"/>
      <c r="Z612" s="83"/>
    </row>
    <row r="613" spans="1:26" ht="15.75" customHeight="1" x14ac:dyDescent="0.2">
      <c r="A613" s="83"/>
      <c r="B613" s="83"/>
      <c r="C613" s="83"/>
      <c r="D613" s="83"/>
      <c r="E613" s="83"/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  <c r="R613" s="83"/>
      <c r="S613" s="83"/>
      <c r="T613" s="83"/>
      <c r="U613" s="83"/>
      <c r="V613" s="83"/>
      <c r="W613" s="83"/>
      <c r="X613" s="83"/>
      <c r="Y613" s="83"/>
      <c r="Z613" s="83"/>
    </row>
    <row r="614" spans="1:26" ht="15.75" customHeight="1" x14ac:dyDescent="0.2">
      <c r="A614" s="83"/>
      <c r="B614" s="83"/>
      <c r="C614" s="83"/>
      <c r="D614" s="83"/>
      <c r="E614" s="83"/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  <c r="R614" s="83"/>
      <c r="S614" s="83"/>
      <c r="T614" s="83"/>
      <c r="U614" s="83"/>
      <c r="V614" s="83"/>
      <c r="W614" s="83"/>
      <c r="X614" s="83"/>
      <c r="Y614" s="83"/>
      <c r="Z614" s="83"/>
    </row>
    <row r="615" spans="1:26" ht="15.75" customHeight="1" x14ac:dyDescent="0.2">
      <c r="A615" s="83"/>
      <c r="B615" s="83"/>
      <c r="C615" s="83"/>
      <c r="D615" s="83"/>
      <c r="E615" s="83"/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  <c r="R615" s="83"/>
      <c r="S615" s="83"/>
      <c r="T615" s="83"/>
      <c r="U615" s="83"/>
      <c r="V615" s="83"/>
      <c r="W615" s="83"/>
      <c r="X615" s="83"/>
      <c r="Y615" s="83"/>
      <c r="Z615" s="83"/>
    </row>
    <row r="616" spans="1:26" ht="15.75" customHeight="1" x14ac:dyDescent="0.2">
      <c r="A616" s="83"/>
      <c r="B616" s="83"/>
      <c r="C616" s="83"/>
      <c r="D616" s="83"/>
      <c r="E616" s="83"/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  <c r="R616" s="83"/>
      <c r="S616" s="83"/>
      <c r="T616" s="83"/>
      <c r="U616" s="83"/>
      <c r="V616" s="83"/>
      <c r="W616" s="83"/>
      <c r="X616" s="83"/>
      <c r="Y616" s="83"/>
      <c r="Z616" s="83"/>
    </row>
    <row r="617" spans="1:26" ht="15.75" customHeight="1" x14ac:dyDescent="0.2">
      <c r="A617" s="83"/>
      <c r="B617" s="83"/>
      <c r="C617" s="83"/>
      <c r="D617" s="83"/>
      <c r="E617" s="83"/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  <c r="R617" s="83"/>
      <c r="S617" s="83"/>
      <c r="T617" s="83"/>
      <c r="U617" s="83"/>
      <c r="V617" s="83"/>
      <c r="W617" s="83"/>
      <c r="X617" s="83"/>
      <c r="Y617" s="83"/>
      <c r="Z617" s="83"/>
    </row>
    <row r="618" spans="1:26" ht="15.75" customHeight="1" x14ac:dyDescent="0.2">
      <c r="A618" s="83"/>
      <c r="B618" s="83"/>
      <c r="C618" s="83"/>
      <c r="D618" s="83"/>
      <c r="E618" s="83"/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</row>
    <row r="619" spans="1:26" ht="15.75" customHeight="1" x14ac:dyDescent="0.2">
      <c r="A619" s="83"/>
      <c r="B619" s="83"/>
      <c r="C619" s="83"/>
      <c r="D619" s="83"/>
      <c r="E619" s="83"/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  <c r="R619" s="83"/>
      <c r="S619" s="83"/>
      <c r="T619" s="83"/>
      <c r="U619" s="83"/>
      <c r="V619" s="83"/>
      <c r="W619" s="83"/>
      <c r="X619" s="83"/>
      <c r="Y619" s="83"/>
      <c r="Z619" s="83"/>
    </row>
    <row r="620" spans="1:26" ht="15.75" customHeight="1" x14ac:dyDescent="0.2">
      <c r="A620" s="83"/>
      <c r="B620" s="83"/>
      <c r="C620" s="83"/>
      <c r="D620" s="83"/>
      <c r="E620" s="83"/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  <c r="R620" s="83"/>
      <c r="S620" s="83"/>
      <c r="T620" s="83"/>
      <c r="U620" s="83"/>
      <c r="V620" s="83"/>
      <c r="W620" s="83"/>
      <c r="X620" s="83"/>
      <c r="Y620" s="83"/>
      <c r="Z620" s="83"/>
    </row>
    <row r="621" spans="1:26" ht="15.75" customHeight="1" x14ac:dyDescent="0.2">
      <c r="A621" s="83"/>
      <c r="B621" s="83"/>
      <c r="C621" s="83"/>
      <c r="D621" s="83"/>
      <c r="E621" s="83"/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  <c r="R621" s="83"/>
      <c r="S621" s="83"/>
      <c r="T621" s="83"/>
      <c r="U621" s="83"/>
      <c r="V621" s="83"/>
      <c r="W621" s="83"/>
      <c r="X621" s="83"/>
      <c r="Y621" s="83"/>
      <c r="Z621" s="83"/>
    </row>
    <row r="622" spans="1:26" ht="15.75" customHeight="1" x14ac:dyDescent="0.2">
      <c r="A622" s="83"/>
      <c r="B622" s="83"/>
      <c r="C622" s="83"/>
      <c r="D622" s="83"/>
      <c r="E622" s="83"/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  <c r="R622" s="83"/>
      <c r="S622" s="83"/>
      <c r="T622" s="83"/>
      <c r="U622" s="83"/>
      <c r="V622" s="83"/>
      <c r="W622" s="83"/>
      <c r="X622" s="83"/>
      <c r="Y622" s="83"/>
      <c r="Z622" s="83"/>
    </row>
    <row r="623" spans="1:26" ht="15.75" customHeight="1" x14ac:dyDescent="0.2">
      <c r="A623" s="83"/>
      <c r="B623" s="83"/>
      <c r="C623" s="83"/>
      <c r="D623" s="83"/>
      <c r="E623" s="83"/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  <c r="R623" s="83"/>
      <c r="S623" s="83"/>
      <c r="T623" s="83"/>
      <c r="U623" s="83"/>
      <c r="V623" s="83"/>
      <c r="W623" s="83"/>
      <c r="X623" s="83"/>
      <c r="Y623" s="83"/>
      <c r="Z623" s="83"/>
    </row>
    <row r="624" spans="1:26" ht="15.75" customHeight="1" x14ac:dyDescent="0.2">
      <c r="A624" s="83"/>
      <c r="B624" s="83"/>
      <c r="C624" s="83"/>
      <c r="D624" s="83"/>
      <c r="E624" s="83"/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  <c r="R624" s="83"/>
      <c r="S624" s="83"/>
      <c r="T624" s="83"/>
      <c r="U624" s="83"/>
      <c r="V624" s="83"/>
      <c r="W624" s="83"/>
      <c r="X624" s="83"/>
      <c r="Y624" s="83"/>
      <c r="Z624" s="83"/>
    </row>
    <row r="625" spans="1:26" ht="15.75" customHeight="1" x14ac:dyDescent="0.2">
      <c r="A625" s="83"/>
      <c r="B625" s="83"/>
      <c r="C625" s="83"/>
      <c r="D625" s="83"/>
      <c r="E625" s="83"/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  <c r="R625" s="83"/>
      <c r="S625" s="83"/>
      <c r="T625" s="83"/>
      <c r="U625" s="83"/>
      <c r="V625" s="83"/>
      <c r="W625" s="83"/>
      <c r="X625" s="83"/>
      <c r="Y625" s="83"/>
      <c r="Z625" s="83"/>
    </row>
    <row r="626" spans="1:26" ht="15.75" customHeight="1" x14ac:dyDescent="0.2">
      <c r="A626" s="83"/>
      <c r="B626" s="83"/>
      <c r="C626" s="83"/>
      <c r="D626" s="83"/>
      <c r="E626" s="83"/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  <c r="R626" s="83"/>
      <c r="S626" s="83"/>
      <c r="T626" s="83"/>
      <c r="U626" s="83"/>
      <c r="V626" s="83"/>
      <c r="W626" s="83"/>
      <c r="X626" s="83"/>
      <c r="Y626" s="83"/>
      <c r="Z626" s="83"/>
    </row>
    <row r="627" spans="1:26" ht="15.75" customHeight="1" x14ac:dyDescent="0.2">
      <c r="A627" s="83"/>
      <c r="B627" s="83"/>
      <c r="C627" s="83"/>
      <c r="D627" s="83"/>
      <c r="E627" s="83"/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  <c r="R627" s="83"/>
      <c r="S627" s="83"/>
      <c r="T627" s="83"/>
      <c r="U627" s="83"/>
      <c r="V627" s="83"/>
      <c r="W627" s="83"/>
      <c r="X627" s="83"/>
      <c r="Y627" s="83"/>
      <c r="Z627" s="83"/>
    </row>
    <row r="628" spans="1:26" ht="15.75" customHeight="1" x14ac:dyDescent="0.2">
      <c r="A628" s="83"/>
      <c r="B628" s="83"/>
      <c r="C628" s="83"/>
      <c r="D628" s="83"/>
      <c r="E628" s="83"/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  <c r="R628" s="83"/>
      <c r="S628" s="83"/>
      <c r="T628" s="83"/>
      <c r="U628" s="83"/>
      <c r="V628" s="83"/>
      <c r="W628" s="83"/>
      <c r="X628" s="83"/>
      <c r="Y628" s="83"/>
      <c r="Z628" s="83"/>
    </row>
    <row r="629" spans="1:26" ht="15.75" customHeight="1" x14ac:dyDescent="0.2">
      <c r="A629" s="83"/>
      <c r="B629" s="83"/>
      <c r="C629" s="83"/>
      <c r="D629" s="83"/>
      <c r="E629" s="83"/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  <c r="R629" s="83"/>
      <c r="S629" s="83"/>
      <c r="T629" s="83"/>
      <c r="U629" s="83"/>
      <c r="V629" s="83"/>
      <c r="W629" s="83"/>
      <c r="X629" s="83"/>
      <c r="Y629" s="83"/>
      <c r="Z629" s="83"/>
    </row>
    <row r="630" spans="1:26" ht="15.75" customHeight="1" x14ac:dyDescent="0.2">
      <c r="A630" s="83"/>
      <c r="B630" s="83"/>
      <c r="C630" s="83"/>
      <c r="D630" s="83"/>
      <c r="E630" s="83"/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  <c r="R630" s="83"/>
      <c r="S630" s="83"/>
      <c r="T630" s="83"/>
      <c r="U630" s="83"/>
      <c r="V630" s="83"/>
      <c r="W630" s="83"/>
      <c r="X630" s="83"/>
      <c r="Y630" s="83"/>
      <c r="Z630" s="83"/>
    </row>
    <row r="631" spans="1:26" ht="15.75" customHeight="1" x14ac:dyDescent="0.2">
      <c r="A631" s="83"/>
      <c r="B631" s="83"/>
      <c r="C631" s="83"/>
      <c r="D631" s="83"/>
      <c r="E631" s="83"/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  <c r="R631" s="83"/>
      <c r="S631" s="83"/>
      <c r="T631" s="83"/>
      <c r="U631" s="83"/>
      <c r="V631" s="83"/>
      <c r="W631" s="83"/>
      <c r="X631" s="83"/>
      <c r="Y631" s="83"/>
      <c r="Z631" s="83"/>
    </row>
    <row r="632" spans="1:26" ht="15.75" customHeight="1" x14ac:dyDescent="0.2">
      <c r="A632" s="83"/>
      <c r="B632" s="83"/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  <c r="Z632" s="83"/>
    </row>
    <row r="633" spans="1:26" ht="15.75" customHeight="1" x14ac:dyDescent="0.2">
      <c r="A633" s="83"/>
      <c r="B633" s="83"/>
      <c r="C633" s="83"/>
      <c r="D633" s="83"/>
      <c r="E633" s="83"/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  <c r="R633" s="83"/>
      <c r="S633" s="83"/>
      <c r="T633" s="83"/>
      <c r="U633" s="83"/>
      <c r="V633" s="83"/>
      <c r="W633" s="83"/>
      <c r="X633" s="83"/>
      <c r="Y633" s="83"/>
      <c r="Z633" s="83"/>
    </row>
    <row r="634" spans="1:26" ht="15.75" customHeight="1" x14ac:dyDescent="0.2">
      <c r="A634" s="83"/>
      <c r="B634" s="83"/>
      <c r="C634" s="83"/>
      <c r="D634" s="83"/>
      <c r="E634" s="83"/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  <c r="R634" s="83"/>
      <c r="S634" s="83"/>
      <c r="T634" s="83"/>
      <c r="U634" s="83"/>
      <c r="V634" s="83"/>
      <c r="W634" s="83"/>
      <c r="X634" s="83"/>
      <c r="Y634" s="83"/>
      <c r="Z634" s="83"/>
    </row>
    <row r="635" spans="1:26" ht="15.75" customHeight="1" x14ac:dyDescent="0.2">
      <c r="A635" s="83"/>
      <c r="B635" s="83"/>
      <c r="C635" s="83"/>
      <c r="D635" s="83"/>
      <c r="E635" s="83"/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  <c r="R635" s="83"/>
      <c r="S635" s="83"/>
      <c r="T635" s="83"/>
      <c r="U635" s="83"/>
      <c r="V635" s="83"/>
      <c r="W635" s="83"/>
      <c r="X635" s="83"/>
      <c r="Y635" s="83"/>
      <c r="Z635" s="83"/>
    </row>
    <row r="636" spans="1:26" ht="15.75" customHeight="1" x14ac:dyDescent="0.2">
      <c r="A636" s="83"/>
      <c r="B636" s="83"/>
      <c r="C636" s="83"/>
      <c r="D636" s="83"/>
      <c r="E636" s="83"/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  <c r="R636" s="83"/>
      <c r="S636" s="83"/>
      <c r="T636" s="83"/>
      <c r="U636" s="83"/>
      <c r="V636" s="83"/>
      <c r="W636" s="83"/>
      <c r="X636" s="83"/>
      <c r="Y636" s="83"/>
      <c r="Z636" s="83"/>
    </row>
    <row r="637" spans="1:26" ht="15.75" customHeight="1" x14ac:dyDescent="0.2">
      <c r="A637" s="83"/>
      <c r="B637" s="83"/>
      <c r="C637" s="83"/>
      <c r="D637" s="83"/>
      <c r="E637" s="83"/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  <c r="R637" s="83"/>
      <c r="S637" s="83"/>
      <c r="T637" s="83"/>
      <c r="U637" s="83"/>
      <c r="V637" s="83"/>
      <c r="W637" s="83"/>
      <c r="X637" s="83"/>
      <c r="Y637" s="83"/>
      <c r="Z637" s="83"/>
    </row>
    <row r="638" spans="1:26" ht="15.75" customHeight="1" x14ac:dyDescent="0.2">
      <c r="A638" s="83"/>
      <c r="B638" s="83"/>
      <c r="C638" s="83"/>
      <c r="D638" s="83"/>
      <c r="E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  <c r="S638" s="83"/>
      <c r="T638" s="83"/>
      <c r="U638" s="83"/>
      <c r="V638" s="83"/>
      <c r="W638" s="83"/>
      <c r="X638" s="83"/>
      <c r="Y638" s="83"/>
      <c r="Z638" s="83"/>
    </row>
    <row r="639" spans="1:26" ht="15.75" customHeight="1" x14ac:dyDescent="0.2">
      <c r="A639" s="83"/>
      <c r="B639" s="83"/>
      <c r="C639" s="83"/>
      <c r="D639" s="83"/>
      <c r="E639" s="83"/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  <c r="R639" s="83"/>
      <c r="S639" s="83"/>
      <c r="T639" s="83"/>
      <c r="U639" s="83"/>
      <c r="V639" s="83"/>
      <c r="W639" s="83"/>
      <c r="X639" s="83"/>
      <c r="Y639" s="83"/>
      <c r="Z639" s="83"/>
    </row>
    <row r="640" spans="1:26" ht="15.75" customHeight="1" x14ac:dyDescent="0.2">
      <c r="A640" s="83"/>
      <c r="B640" s="83"/>
      <c r="C640" s="83"/>
      <c r="D640" s="83"/>
      <c r="E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  <c r="S640" s="83"/>
      <c r="T640" s="83"/>
      <c r="U640" s="83"/>
      <c r="V640" s="83"/>
      <c r="W640" s="83"/>
      <c r="X640" s="83"/>
      <c r="Y640" s="83"/>
      <c r="Z640" s="83"/>
    </row>
    <row r="641" spans="1:26" ht="15.75" customHeight="1" x14ac:dyDescent="0.2">
      <c r="A641" s="83"/>
      <c r="B641" s="83"/>
      <c r="C641" s="83"/>
      <c r="D641" s="83"/>
      <c r="E641" s="83"/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  <c r="R641" s="83"/>
      <c r="S641" s="83"/>
      <c r="T641" s="83"/>
      <c r="U641" s="83"/>
      <c r="V641" s="83"/>
      <c r="W641" s="83"/>
      <c r="X641" s="83"/>
      <c r="Y641" s="83"/>
      <c r="Z641" s="83"/>
    </row>
    <row r="642" spans="1:26" ht="15.75" customHeight="1" x14ac:dyDescent="0.2">
      <c r="A642" s="83"/>
      <c r="B642" s="83"/>
      <c r="C642" s="83"/>
      <c r="D642" s="83"/>
      <c r="E642" s="83"/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  <c r="R642" s="83"/>
      <c r="S642" s="83"/>
      <c r="T642" s="83"/>
      <c r="U642" s="83"/>
      <c r="V642" s="83"/>
      <c r="W642" s="83"/>
      <c r="X642" s="83"/>
      <c r="Y642" s="83"/>
      <c r="Z642" s="83"/>
    </row>
    <row r="643" spans="1:26" ht="15.75" customHeight="1" x14ac:dyDescent="0.2">
      <c r="A643" s="83"/>
      <c r="B643" s="83"/>
      <c r="C643" s="83"/>
      <c r="D643" s="83"/>
      <c r="E643" s="83"/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  <c r="R643" s="83"/>
      <c r="S643" s="83"/>
      <c r="T643" s="83"/>
      <c r="U643" s="83"/>
      <c r="V643" s="83"/>
      <c r="W643" s="83"/>
      <c r="X643" s="83"/>
      <c r="Y643" s="83"/>
      <c r="Z643" s="83"/>
    </row>
    <row r="644" spans="1:26" ht="15.75" customHeight="1" x14ac:dyDescent="0.2">
      <c r="A644" s="83"/>
      <c r="B644" s="83"/>
      <c r="C644" s="83"/>
      <c r="D644" s="83"/>
      <c r="E644" s="83"/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  <c r="R644" s="83"/>
      <c r="S644" s="83"/>
      <c r="T644" s="83"/>
      <c r="U644" s="83"/>
      <c r="V644" s="83"/>
      <c r="W644" s="83"/>
      <c r="X644" s="83"/>
      <c r="Y644" s="83"/>
      <c r="Z644" s="83"/>
    </row>
    <row r="645" spans="1:26" ht="15.75" customHeight="1" x14ac:dyDescent="0.2">
      <c r="A645" s="83"/>
      <c r="B645" s="83"/>
      <c r="C645" s="83"/>
      <c r="D645" s="83"/>
      <c r="E645" s="83"/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  <c r="R645" s="83"/>
      <c r="S645" s="83"/>
      <c r="T645" s="83"/>
      <c r="U645" s="83"/>
      <c r="V645" s="83"/>
      <c r="W645" s="83"/>
      <c r="X645" s="83"/>
      <c r="Y645" s="83"/>
      <c r="Z645" s="83"/>
    </row>
    <row r="646" spans="1:26" ht="15.75" customHeight="1" x14ac:dyDescent="0.2">
      <c r="A646" s="83"/>
      <c r="B646" s="83"/>
      <c r="C646" s="83"/>
      <c r="D646" s="83"/>
      <c r="E646" s="83"/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  <c r="R646" s="83"/>
      <c r="S646" s="83"/>
      <c r="T646" s="83"/>
      <c r="U646" s="83"/>
      <c r="V646" s="83"/>
      <c r="W646" s="83"/>
      <c r="X646" s="83"/>
      <c r="Y646" s="83"/>
      <c r="Z646" s="83"/>
    </row>
    <row r="647" spans="1:26" ht="15.75" customHeight="1" x14ac:dyDescent="0.2">
      <c r="A647" s="83"/>
      <c r="B647" s="83"/>
      <c r="C647" s="83"/>
      <c r="D647" s="83"/>
      <c r="E647" s="83"/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  <c r="R647" s="83"/>
      <c r="S647" s="83"/>
      <c r="T647" s="83"/>
      <c r="U647" s="83"/>
      <c r="V647" s="83"/>
      <c r="W647" s="83"/>
      <c r="X647" s="83"/>
      <c r="Y647" s="83"/>
      <c r="Z647" s="83"/>
    </row>
    <row r="648" spans="1:26" ht="15.75" customHeight="1" x14ac:dyDescent="0.2">
      <c r="A648" s="83"/>
      <c r="B648" s="83"/>
      <c r="C648" s="83"/>
      <c r="D648" s="83"/>
      <c r="E648" s="83"/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  <c r="R648" s="83"/>
      <c r="S648" s="83"/>
      <c r="T648" s="83"/>
      <c r="U648" s="83"/>
      <c r="V648" s="83"/>
      <c r="W648" s="83"/>
      <c r="X648" s="83"/>
      <c r="Y648" s="83"/>
      <c r="Z648" s="83"/>
    </row>
    <row r="649" spans="1:26" ht="15.75" customHeight="1" x14ac:dyDescent="0.2">
      <c r="A649" s="83"/>
      <c r="B649" s="83"/>
      <c r="C649" s="83"/>
      <c r="D649" s="83"/>
      <c r="E649" s="83"/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  <c r="R649" s="83"/>
      <c r="S649" s="83"/>
      <c r="T649" s="83"/>
      <c r="U649" s="83"/>
      <c r="V649" s="83"/>
      <c r="W649" s="83"/>
      <c r="X649" s="83"/>
      <c r="Y649" s="83"/>
      <c r="Z649" s="83"/>
    </row>
    <row r="650" spans="1:26" ht="15.75" customHeight="1" x14ac:dyDescent="0.2">
      <c r="A650" s="83"/>
      <c r="B650" s="83"/>
      <c r="C650" s="83"/>
      <c r="D650" s="83"/>
      <c r="E650" s="83"/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  <c r="R650" s="83"/>
      <c r="S650" s="83"/>
      <c r="T650" s="83"/>
      <c r="U650" s="83"/>
      <c r="V650" s="83"/>
      <c r="W650" s="83"/>
      <c r="X650" s="83"/>
      <c r="Y650" s="83"/>
      <c r="Z650" s="83"/>
    </row>
    <row r="651" spans="1:26" ht="15.75" customHeight="1" x14ac:dyDescent="0.2">
      <c r="A651" s="83"/>
      <c r="B651" s="83"/>
      <c r="C651" s="83"/>
      <c r="D651" s="83"/>
      <c r="E651" s="83"/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  <c r="R651" s="83"/>
      <c r="S651" s="83"/>
      <c r="T651" s="83"/>
      <c r="U651" s="83"/>
      <c r="V651" s="83"/>
      <c r="W651" s="83"/>
      <c r="X651" s="83"/>
      <c r="Y651" s="83"/>
      <c r="Z651" s="83"/>
    </row>
    <row r="652" spans="1:26" ht="15.75" customHeight="1" x14ac:dyDescent="0.2">
      <c r="A652" s="83"/>
      <c r="B652" s="83"/>
      <c r="C652" s="83"/>
      <c r="D652" s="83"/>
      <c r="E652" s="83"/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  <c r="R652" s="83"/>
      <c r="S652" s="83"/>
      <c r="T652" s="83"/>
      <c r="U652" s="83"/>
      <c r="V652" s="83"/>
      <c r="W652" s="83"/>
      <c r="X652" s="83"/>
      <c r="Y652" s="83"/>
      <c r="Z652" s="83"/>
    </row>
    <row r="653" spans="1:26" ht="15.75" customHeight="1" x14ac:dyDescent="0.2">
      <c r="A653" s="83"/>
      <c r="B653" s="83"/>
      <c r="C653" s="83"/>
      <c r="D653" s="83"/>
      <c r="E653" s="83"/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  <c r="R653" s="83"/>
      <c r="S653" s="83"/>
      <c r="T653" s="83"/>
      <c r="U653" s="83"/>
      <c r="V653" s="83"/>
      <c r="W653" s="83"/>
      <c r="X653" s="83"/>
      <c r="Y653" s="83"/>
      <c r="Z653" s="83"/>
    </row>
    <row r="654" spans="1:26" ht="15.75" customHeight="1" x14ac:dyDescent="0.2">
      <c r="A654" s="83"/>
      <c r="B654" s="83"/>
      <c r="C654" s="83"/>
      <c r="D654" s="83"/>
      <c r="E654" s="83"/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  <c r="R654" s="83"/>
      <c r="S654" s="83"/>
      <c r="T654" s="83"/>
      <c r="U654" s="83"/>
      <c r="V654" s="83"/>
      <c r="W654" s="83"/>
      <c r="X654" s="83"/>
      <c r="Y654" s="83"/>
      <c r="Z654" s="83"/>
    </row>
    <row r="655" spans="1:26" ht="15.75" customHeight="1" x14ac:dyDescent="0.2">
      <c r="A655" s="83"/>
      <c r="B655" s="83"/>
      <c r="C655" s="83"/>
      <c r="D655" s="83"/>
      <c r="E655" s="83"/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  <c r="R655" s="83"/>
      <c r="S655" s="83"/>
      <c r="T655" s="83"/>
      <c r="U655" s="83"/>
      <c r="V655" s="83"/>
      <c r="W655" s="83"/>
      <c r="X655" s="83"/>
      <c r="Y655" s="83"/>
      <c r="Z655" s="83"/>
    </row>
    <row r="656" spans="1:26" ht="15.75" customHeight="1" x14ac:dyDescent="0.2">
      <c r="A656" s="83"/>
      <c r="B656" s="83"/>
      <c r="C656" s="83"/>
      <c r="D656" s="83"/>
      <c r="E656" s="83"/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  <c r="R656" s="83"/>
      <c r="S656" s="83"/>
      <c r="T656" s="83"/>
      <c r="U656" s="83"/>
      <c r="V656" s="83"/>
      <c r="W656" s="83"/>
      <c r="X656" s="83"/>
      <c r="Y656" s="83"/>
      <c r="Z656" s="83"/>
    </row>
    <row r="657" spans="1:26" ht="15.75" customHeight="1" x14ac:dyDescent="0.2">
      <c r="A657" s="83"/>
      <c r="B657" s="83"/>
      <c r="C657" s="83"/>
      <c r="D657" s="83"/>
      <c r="E657" s="83"/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  <c r="R657" s="83"/>
      <c r="S657" s="83"/>
      <c r="T657" s="83"/>
      <c r="U657" s="83"/>
      <c r="V657" s="83"/>
      <c r="W657" s="83"/>
      <c r="X657" s="83"/>
      <c r="Y657" s="83"/>
      <c r="Z657" s="83"/>
    </row>
    <row r="658" spans="1:26" ht="15.75" customHeight="1" x14ac:dyDescent="0.2">
      <c r="A658" s="83"/>
      <c r="B658" s="83"/>
      <c r="C658" s="83"/>
      <c r="D658" s="83"/>
      <c r="E658" s="83"/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  <c r="R658" s="83"/>
      <c r="S658" s="83"/>
      <c r="T658" s="83"/>
      <c r="U658" s="83"/>
      <c r="V658" s="83"/>
      <c r="W658" s="83"/>
      <c r="X658" s="83"/>
      <c r="Y658" s="83"/>
      <c r="Z658" s="83"/>
    </row>
    <row r="659" spans="1:26" ht="15.75" customHeight="1" x14ac:dyDescent="0.2">
      <c r="A659" s="83"/>
      <c r="B659" s="83"/>
      <c r="C659" s="83"/>
      <c r="D659" s="83"/>
      <c r="E659" s="83"/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  <c r="R659" s="83"/>
      <c r="S659" s="83"/>
      <c r="T659" s="83"/>
      <c r="U659" s="83"/>
      <c r="V659" s="83"/>
      <c r="W659" s="83"/>
      <c r="X659" s="83"/>
      <c r="Y659" s="83"/>
      <c r="Z659" s="83"/>
    </row>
    <row r="660" spans="1:26" ht="15.75" customHeight="1" x14ac:dyDescent="0.2">
      <c r="A660" s="83"/>
      <c r="B660" s="83"/>
      <c r="C660" s="83"/>
      <c r="D660" s="83"/>
      <c r="E660" s="83"/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  <c r="R660" s="83"/>
      <c r="S660" s="83"/>
      <c r="T660" s="83"/>
      <c r="U660" s="83"/>
      <c r="V660" s="83"/>
      <c r="W660" s="83"/>
      <c r="X660" s="83"/>
      <c r="Y660" s="83"/>
      <c r="Z660" s="83"/>
    </row>
    <row r="661" spans="1:26" ht="15.75" customHeight="1" x14ac:dyDescent="0.2">
      <c r="A661" s="83"/>
      <c r="B661" s="83"/>
      <c r="C661" s="83"/>
      <c r="D661" s="83"/>
      <c r="E661" s="83"/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  <c r="R661" s="83"/>
      <c r="S661" s="83"/>
      <c r="T661" s="83"/>
      <c r="U661" s="83"/>
      <c r="V661" s="83"/>
      <c r="W661" s="83"/>
      <c r="X661" s="83"/>
      <c r="Y661" s="83"/>
      <c r="Z661" s="83"/>
    </row>
    <row r="662" spans="1:26" ht="15.75" customHeight="1" x14ac:dyDescent="0.2">
      <c r="A662" s="83"/>
      <c r="B662" s="83"/>
      <c r="C662" s="83"/>
      <c r="D662" s="83"/>
      <c r="E662" s="83"/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  <c r="R662" s="83"/>
      <c r="S662" s="83"/>
      <c r="T662" s="83"/>
      <c r="U662" s="83"/>
      <c r="V662" s="83"/>
      <c r="W662" s="83"/>
      <c r="X662" s="83"/>
      <c r="Y662" s="83"/>
      <c r="Z662" s="83"/>
    </row>
    <row r="663" spans="1:26" ht="15.75" customHeight="1" x14ac:dyDescent="0.2">
      <c r="A663" s="83"/>
      <c r="B663" s="83"/>
      <c r="C663" s="83"/>
      <c r="D663" s="83"/>
      <c r="E663" s="83"/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  <c r="R663" s="83"/>
      <c r="S663" s="83"/>
      <c r="T663" s="83"/>
      <c r="U663" s="83"/>
      <c r="V663" s="83"/>
      <c r="W663" s="83"/>
      <c r="X663" s="83"/>
      <c r="Y663" s="83"/>
      <c r="Z663" s="83"/>
    </row>
    <row r="664" spans="1:26" ht="15.75" customHeight="1" x14ac:dyDescent="0.2">
      <c r="A664" s="83"/>
      <c r="B664" s="83"/>
      <c r="C664" s="83"/>
      <c r="D664" s="83"/>
      <c r="E664" s="83"/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  <c r="R664" s="83"/>
      <c r="S664" s="83"/>
      <c r="T664" s="83"/>
      <c r="U664" s="83"/>
      <c r="V664" s="83"/>
      <c r="W664" s="83"/>
      <c r="X664" s="83"/>
      <c r="Y664" s="83"/>
      <c r="Z664" s="83"/>
    </row>
    <row r="665" spans="1:26" ht="15.75" customHeight="1" x14ac:dyDescent="0.2">
      <c r="A665" s="83"/>
      <c r="B665" s="83"/>
      <c r="C665" s="83"/>
      <c r="D665" s="83"/>
      <c r="E665" s="83"/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  <c r="R665" s="83"/>
      <c r="S665" s="83"/>
      <c r="T665" s="83"/>
      <c r="U665" s="83"/>
      <c r="V665" s="83"/>
      <c r="W665" s="83"/>
      <c r="X665" s="83"/>
      <c r="Y665" s="83"/>
      <c r="Z665" s="83"/>
    </row>
    <row r="666" spans="1:26" ht="15.75" customHeight="1" x14ac:dyDescent="0.2">
      <c r="A666" s="83"/>
      <c r="B666" s="83"/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  <c r="Z666" s="83"/>
    </row>
    <row r="667" spans="1:26" ht="15.75" customHeight="1" x14ac:dyDescent="0.2">
      <c r="A667" s="83"/>
      <c r="B667" s="83"/>
      <c r="C667" s="83"/>
      <c r="D667" s="83"/>
      <c r="E667" s="83"/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  <c r="R667" s="83"/>
      <c r="S667" s="83"/>
      <c r="T667" s="83"/>
      <c r="U667" s="83"/>
      <c r="V667" s="83"/>
      <c r="W667" s="83"/>
      <c r="X667" s="83"/>
      <c r="Y667" s="83"/>
      <c r="Z667" s="83"/>
    </row>
    <row r="668" spans="1:26" ht="15.75" customHeight="1" x14ac:dyDescent="0.2">
      <c r="A668" s="83"/>
      <c r="B668" s="83"/>
      <c r="C668" s="83"/>
      <c r="D668" s="83"/>
      <c r="E668" s="83"/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  <c r="R668" s="83"/>
      <c r="S668" s="83"/>
      <c r="T668" s="83"/>
      <c r="U668" s="83"/>
      <c r="V668" s="83"/>
      <c r="W668" s="83"/>
      <c r="X668" s="83"/>
      <c r="Y668" s="83"/>
      <c r="Z668" s="83"/>
    </row>
    <row r="669" spans="1:26" ht="15.75" customHeight="1" x14ac:dyDescent="0.2">
      <c r="A669" s="83"/>
      <c r="B669" s="83"/>
      <c r="C669" s="83"/>
      <c r="D669" s="83"/>
      <c r="E669" s="83"/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  <c r="R669" s="83"/>
      <c r="S669" s="83"/>
      <c r="T669" s="83"/>
      <c r="U669" s="83"/>
      <c r="V669" s="83"/>
      <c r="W669" s="83"/>
      <c r="X669" s="83"/>
      <c r="Y669" s="83"/>
      <c r="Z669" s="83"/>
    </row>
    <row r="670" spans="1:26" ht="15.75" customHeight="1" x14ac:dyDescent="0.2">
      <c r="A670" s="83"/>
      <c r="B670" s="83"/>
      <c r="C670" s="83"/>
      <c r="D670" s="83"/>
      <c r="E670" s="83"/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  <c r="R670" s="83"/>
      <c r="S670" s="83"/>
      <c r="T670" s="83"/>
      <c r="U670" s="83"/>
      <c r="V670" s="83"/>
      <c r="W670" s="83"/>
      <c r="X670" s="83"/>
      <c r="Y670" s="83"/>
      <c r="Z670" s="83"/>
    </row>
    <row r="671" spans="1:26" ht="15.75" customHeight="1" x14ac:dyDescent="0.2">
      <c r="A671" s="83"/>
      <c r="B671" s="83"/>
      <c r="C671" s="83"/>
      <c r="D671" s="83"/>
      <c r="E671" s="83"/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  <c r="R671" s="83"/>
      <c r="S671" s="83"/>
      <c r="T671" s="83"/>
      <c r="U671" s="83"/>
      <c r="V671" s="83"/>
      <c r="W671" s="83"/>
      <c r="X671" s="83"/>
      <c r="Y671" s="83"/>
      <c r="Z671" s="83"/>
    </row>
    <row r="672" spans="1:26" ht="15.75" customHeight="1" x14ac:dyDescent="0.2">
      <c r="A672" s="83"/>
      <c r="B672" s="83"/>
      <c r="C672" s="83"/>
      <c r="D672" s="83"/>
      <c r="E672" s="83"/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  <c r="R672" s="83"/>
      <c r="S672" s="83"/>
      <c r="T672" s="83"/>
      <c r="U672" s="83"/>
      <c r="V672" s="83"/>
      <c r="W672" s="83"/>
      <c r="X672" s="83"/>
      <c r="Y672" s="83"/>
      <c r="Z672" s="83"/>
    </row>
    <row r="673" spans="1:26" ht="15.75" customHeight="1" x14ac:dyDescent="0.2">
      <c r="A673" s="83"/>
      <c r="B673" s="83"/>
      <c r="C673" s="83"/>
      <c r="D673" s="83"/>
      <c r="E673" s="83"/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  <c r="R673" s="83"/>
      <c r="S673" s="83"/>
      <c r="T673" s="83"/>
      <c r="U673" s="83"/>
      <c r="V673" s="83"/>
      <c r="W673" s="83"/>
      <c r="X673" s="83"/>
      <c r="Y673" s="83"/>
      <c r="Z673" s="83"/>
    </row>
    <row r="674" spans="1:26" ht="15.75" customHeight="1" x14ac:dyDescent="0.2">
      <c r="A674" s="83"/>
      <c r="B674" s="83"/>
      <c r="C674" s="83"/>
      <c r="D674" s="83"/>
      <c r="E674" s="83"/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  <c r="R674" s="83"/>
      <c r="S674" s="83"/>
      <c r="T674" s="83"/>
      <c r="U674" s="83"/>
      <c r="V674" s="83"/>
      <c r="W674" s="83"/>
      <c r="X674" s="83"/>
      <c r="Y674" s="83"/>
      <c r="Z674" s="83"/>
    </row>
    <row r="675" spans="1:26" ht="15.75" customHeight="1" x14ac:dyDescent="0.2">
      <c r="A675" s="83"/>
      <c r="B675" s="83"/>
      <c r="C675" s="83"/>
      <c r="D675" s="83"/>
      <c r="E675" s="83"/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  <c r="R675" s="83"/>
      <c r="S675" s="83"/>
      <c r="T675" s="83"/>
      <c r="U675" s="83"/>
      <c r="V675" s="83"/>
      <c r="W675" s="83"/>
      <c r="X675" s="83"/>
      <c r="Y675" s="83"/>
      <c r="Z675" s="83"/>
    </row>
    <row r="676" spans="1:26" ht="15.75" customHeight="1" x14ac:dyDescent="0.2">
      <c r="A676" s="83"/>
      <c r="B676" s="83"/>
      <c r="C676" s="83"/>
      <c r="D676" s="83"/>
      <c r="E676" s="83"/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  <c r="R676" s="83"/>
      <c r="S676" s="83"/>
      <c r="T676" s="83"/>
      <c r="U676" s="83"/>
      <c r="V676" s="83"/>
      <c r="W676" s="83"/>
      <c r="X676" s="83"/>
      <c r="Y676" s="83"/>
      <c r="Z676" s="83"/>
    </row>
    <row r="677" spans="1:26" ht="15.75" customHeight="1" x14ac:dyDescent="0.2">
      <c r="A677" s="83"/>
      <c r="B677" s="83"/>
      <c r="C677" s="83"/>
      <c r="D677" s="83"/>
      <c r="E677" s="83"/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  <c r="R677" s="83"/>
      <c r="S677" s="83"/>
      <c r="T677" s="83"/>
      <c r="U677" s="83"/>
      <c r="V677" s="83"/>
      <c r="W677" s="83"/>
      <c r="X677" s="83"/>
      <c r="Y677" s="83"/>
      <c r="Z677" s="83"/>
    </row>
    <row r="678" spans="1:26" ht="15.75" customHeight="1" x14ac:dyDescent="0.2">
      <c r="A678" s="83"/>
      <c r="B678" s="83"/>
      <c r="C678" s="83"/>
      <c r="D678" s="83"/>
      <c r="E678" s="83"/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  <c r="R678" s="83"/>
      <c r="S678" s="83"/>
      <c r="T678" s="83"/>
      <c r="U678" s="83"/>
      <c r="V678" s="83"/>
      <c r="W678" s="83"/>
      <c r="X678" s="83"/>
      <c r="Y678" s="83"/>
      <c r="Z678" s="83"/>
    </row>
    <row r="679" spans="1:26" ht="15.75" customHeight="1" x14ac:dyDescent="0.2">
      <c r="A679" s="83"/>
      <c r="B679" s="83"/>
      <c r="C679" s="83"/>
      <c r="D679" s="83"/>
      <c r="E679" s="83"/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  <c r="R679" s="83"/>
      <c r="S679" s="83"/>
      <c r="T679" s="83"/>
      <c r="U679" s="83"/>
      <c r="V679" s="83"/>
      <c r="W679" s="83"/>
      <c r="X679" s="83"/>
      <c r="Y679" s="83"/>
      <c r="Z679" s="83"/>
    </row>
    <row r="680" spans="1:26" ht="15.75" customHeight="1" x14ac:dyDescent="0.2">
      <c r="A680" s="83"/>
      <c r="B680" s="83"/>
      <c r="C680" s="83"/>
      <c r="D680" s="83"/>
      <c r="E680" s="83"/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</row>
    <row r="681" spans="1:26" ht="15.75" customHeight="1" x14ac:dyDescent="0.2">
      <c r="A681" s="83"/>
      <c r="B681" s="83"/>
      <c r="C681" s="83"/>
      <c r="D681" s="83"/>
      <c r="E681" s="83"/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  <c r="R681" s="83"/>
      <c r="S681" s="83"/>
      <c r="T681" s="83"/>
      <c r="U681" s="83"/>
      <c r="V681" s="83"/>
      <c r="W681" s="83"/>
      <c r="X681" s="83"/>
      <c r="Y681" s="83"/>
      <c r="Z681" s="83"/>
    </row>
    <row r="682" spans="1:26" ht="15.75" customHeight="1" x14ac:dyDescent="0.2">
      <c r="A682" s="83"/>
      <c r="B682" s="83"/>
      <c r="C682" s="83"/>
      <c r="D682" s="83"/>
      <c r="E682" s="83"/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  <c r="R682" s="83"/>
      <c r="S682" s="83"/>
      <c r="T682" s="83"/>
      <c r="U682" s="83"/>
      <c r="V682" s="83"/>
      <c r="W682" s="83"/>
      <c r="X682" s="83"/>
      <c r="Y682" s="83"/>
      <c r="Z682" s="83"/>
    </row>
    <row r="683" spans="1:26" ht="15.75" customHeight="1" x14ac:dyDescent="0.2">
      <c r="A683" s="83"/>
      <c r="B683" s="83"/>
      <c r="C683" s="83"/>
      <c r="D683" s="83"/>
      <c r="E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  <c r="T683" s="83"/>
      <c r="U683" s="83"/>
      <c r="V683" s="83"/>
      <c r="W683" s="83"/>
      <c r="X683" s="83"/>
      <c r="Y683" s="83"/>
      <c r="Z683" s="83"/>
    </row>
    <row r="684" spans="1:26" ht="15.75" customHeight="1" x14ac:dyDescent="0.2">
      <c r="A684" s="83"/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  <c r="T684" s="83"/>
      <c r="U684" s="83"/>
      <c r="V684" s="83"/>
      <c r="W684" s="83"/>
      <c r="X684" s="83"/>
      <c r="Y684" s="83"/>
      <c r="Z684" s="83"/>
    </row>
    <row r="685" spans="1:26" ht="15.75" customHeight="1" x14ac:dyDescent="0.2">
      <c r="A685" s="83"/>
      <c r="B685" s="83"/>
      <c r="C685" s="83"/>
      <c r="D685" s="83"/>
      <c r="E685" s="83"/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  <c r="R685" s="83"/>
      <c r="S685" s="83"/>
      <c r="T685" s="83"/>
      <c r="U685" s="83"/>
      <c r="V685" s="83"/>
      <c r="W685" s="83"/>
      <c r="X685" s="83"/>
      <c r="Y685" s="83"/>
      <c r="Z685" s="83"/>
    </row>
    <row r="686" spans="1:26" ht="15.75" customHeight="1" x14ac:dyDescent="0.2">
      <c r="A686" s="83"/>
      <c r="B686" s="83"/>
      <c r="C686" s="83"/>
      <c r="D686" s="83"/>
      <c r="E686" s="83"/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  <c r="R686" s="83"/>
      <c r="S686" s="83"/>
      <c r="T686" s="83"/>
      <c r="U686" s="83"/>
      <c r="V686" s="83"/>
      <c r="W686" s="83"/>
      <c r="X686" s="83"/>
      <c r="Y686" s="83"/>
      <c r="Z686" s="83"/>
    </row>
    <row r="687" spans="1:26" ht="15.75" customHeight="1" x14ac:dyDescent="0.2">
      <c r="A687" s="83"/>
      <c r="B687" s="83"/>
      <c r="C687" s="83"/>
      <c r="D687" s="83"/>
      <c r="E687" s="83"/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  <c r="R687" s="83"/>
      <c r="S687" s="83"/>
      <c r="T687" s="83"/>
      <c r="U687" s="83"/>
      <c r="V687" s="83"/>
      <c r="W687" s="83"/>
      <c r="X687" s="83"/>
      <c r="Y687" s="83"/>
      <c r="Z687" s="83"/>
    </row>
    <row r="688" spans="1:26" ht="15.75" customHeight="1" x14ac:dyDescent="0.2">
      <c r="A688" s="83"/>
      <c r="B688" s="83"/>
      <c r="C688" s="83"/>
      <c r="D688" s="83"/>
      <c r="E688" s="83"/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  <c r="R688" s="83"/>
      <c r="S688" s="83"/>
      <c r="T688" s="83"/>
      <c r="U688" s="83"/>
      <c r="V688" s="83"/>
      <c r="W688" s="83"/>
      <c r="X688" s="83"/>
      <c r="Y688" s="83"/>
      <c r="Z688" s="83"/>
    </row>
    <row r="689" spans="1:26" ht="15.75" customHeight="1" x14ac:dyDescent="0.2">
      <c r="A689" s="83"/>
      <c r="B689" s="83"/>
      <c r="C689" s="83"/>
      <c r="D689" s="83"/>
      <c r="E689" s="83"/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  <c r="R689" s="83"/>
      <c r="S689" s="83"/>
      <c r="T689" s="83"/>
      <c r="U689" s="83"/>
      <c r="V689" s="83"/>
      <c r="W689" s="83"/>
      <c r="X689" s="83"/>
      <c r="Y689" s="83"/>
      <c r="Z689" s="83"/>
    </row>
    <row r="690" spans="1:26" ht="15.75" customHeight="1" x14ac:dyDescent="0.2">
      <c r="A690" s="83"/>
      <c r="B690" s="83"/>
      <c r="C690" s="83"/>
      <c r="D690" s="83"/>
      <c r="E690" s="83"/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  <c r="R690" s="83"/>
      <c r="S690" s="83"/>
      <c r="T690" s="83"/>
      <c r="U690" s="83"/>
      <c r="V690" s="83"/>
      <c r="W690" s="83"/>
      <c r="X690" s="83"/>
      <c r="Y690" s="83"/>
      <c r="Z690" s="83"/>
    </row>
    <row r="691" spans="1:26" ht="15.75" customHeight="1" x14ac:dyDescent="0.2">
      <c r="A691" s="83"/>
      <c r="B691" s="83"/>
      <c r="C691" s="83"/>
      <c r="D691" s="83"/>
      <c r="E691" s="83"/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  <c r="R691" s="83"/>
      <c r="S691" s="83"/>
      <c r="T691" s="83"/>
      <c r="U691" s="83"/>
      <c r="V691" s="83"/>
      <c r="W691" s="83"/>
      <c r="X691" s="83"/>
      <c r="Y691" s="83"/>
      <c r="Z691" s="83"/>
    </row>
    <row r="692" spans="1:26" ht="15.75" customHeight="1" x14ac:dyDescent="0.2">
      <c r="A692" s="83"/>
      <c r="B692" s="83"/>
      <c r="C692" s="83"/>
      <c r="D692" s="83"/>
      <c r="E692" s="83"/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  <c r="R692" s="83"/>
      <c r="S692" s="83"/>
      <c r="T692" s="83"/>
      <c r="U692" s="83"/>
      <c r="V692" s="83"/>
      <c r="W692" s="83"/>
      <c r="X692" s="83"/>
      <c r="Y692" s="83"/>
      <c r="Z692" s="83"/>
    </row>
    <row r="693" spans="1:26" ht="15.75" customHeight="1" x14ac:dyDescent="0.2">
      <c r="A693" s="83"/>
      <c r="B693" s="83"/>
      <c r="C693" s="83"/>
      <c r="D693" s="83"/>
      <c r="E693" s="83"/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  <c r="R693" s="83"/>
      <c r="S693" s="83"/>
      <c r="T693" s="83"/>
      <c r="U693" s="83"/>
      <c r="V693" s="83"/>
      <c r="W693" s="83"/>
      <c r="X693" s="83"/>
      <c r="Y693" s="83"/>
      <c r="Z693" s="83"/>
    </row>
    <row r="694" spans="1:26" ht="15.75" customHeight="1" x14ac:dyDescent="0.2">
      <c r="A694" s="83"/>
      <c r="B694" s="83"/>
      <c r="C694" s="83"/>
      <c r="D694" s="83"/>
      <c r="E694" s="83"/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  <c r="R694" s="83"/>
      <c r="S694" s="83"/>
      <c r="T694" s="83"/>
      <c r="U694" s="83"/>
      <c r="V694" s="83"/>
      <c r="W694" s="83"/>
      <c r="X694" s="83"/>
      <c r="Y694" s="83"/>
      <c r="Z694" s="83"/>
    </row>
    <row r="695" spans="1:26" ht="15.75" customHeight="1" x14ac:dyDescent="0.2">
      <c r="A695" s="83"/>
      <c r="B695" s="83"/>
      <c r="C695" s="83"/>
      <c r="D695" s="83"/>
      <c r="E695" s="83"/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  <c r="R695" s="83"/>
      <c r="S695" s="83"/>
      <c r="T695" s="83"/>
      <c r="U695" s="83"/>
      <c r="V695" s="83"/>
      <c r="W695" s="83"/>
      <c r="X695" s="83"/>
      <c r="Y695" s="83"/>
      <c r="Z695" s="83"/>
    </row>
    <row r="696" spans="1:26" ht="15.75" customHeight="1" x14ac:dyDescent="0.2">
      <c r="A696" s="83"/>
      <c r="B696" s="83"/>
      <c r="C696" s="83"/>
      <c r="D696" s="83"/>
      <c r="E696" s="83"/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  <c r="R696" s="83"/>
      <c r="S696" s="83"/>
      <c r="T696" s="83"/>
      <c r="U696" s="83"/>
      <c r="V696" s="83"/>
      <c r="W696" s="83"/>
      <c r="X696" s="83"/>
      <c r="Y696" s="83"/>
      <c r="Z696" s="83"/>
    </row>
    <row r="697" spans="1:26" ht="15.75" customHeight="1" x14ac:dyDescent="0.2">
      <c r="A697" s="83"/>
      <c r="B697" s="83"/>
      <c r="C697" s="83"/>
      <c r="D697" s="83"/>
      <c r="E697" s="83"/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  <c r="R697" s="83"/>
      <c r="S697" s="83"/>
      <c r="T697" s="83"/>
      <c r="U697" s="83"/>
      <c r="V697" s="83"/>
      <c r="W697" s="83"/>
      <c r="X697" s="83"/>
      <c r="Y697" s="83"/>
      <c r="Z697" s="83"/>
    </row>
    <row r="698" spans="1:26" ht="15.75" customHeight="1" x14ac:dyDescent="0.2">
      <c r="A698" s="83"/>
      <c r="B698" s="83"/>
      <c r="C698" s="83"/>
      <c r="D698" s="83"/>
      <c r="E698" s="83"/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  <c r="R698" s="83"/>
      <c r="S698" s="83"/>
      <c r="T698" s="83"/>
      <c r="U698" s="83"/>
      <c r="V698" s="83"/>
      <c r="W698" s="83"/>
      <c r="X698" s="83"/>
      <c r="Y698" s="83"/>
      <c r="Z698" s="83"/>
    </row>
    <row r="699" spans="1:26" ht="15.75" customHeight="1" x14ac:dyDescent="0.2">
      <c r="A699" s="83"/>
      <c r="B699" s="83"/>
      <c r="C699" s="83"/>
      <c r="D699" s="83"/>
      <c r="E699" s="83"/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  <c r="R699" s="83"/>
      <c r="S699" s="83"/>
      <c r="T699" s="83"/>
      <c r="U699" s="83"/>
      <c r="V699" s="83"/>
      <c r="W699" s="83"/>
      <c r="X699" s="83"/>
      <c r="Y699" s="83"/>
      <c r="Z699" s="83"/>
    </row>
    <row r="700" spans="1:26" ht="15.75" customHeight="1" x14ac:dyDescent="0.2">
      <c r="A700" s="83"/>
      <c r="B700" s="83"/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  <c r="Z700" s="83"/>
    </row>
    <row r="701" spans="1:26" ht="15.75" customHeight="1" x14ac:dyDescent="0.2">
      <c r="A701" s="83"/>
      <c r="B701" s="83"/>
      <c r="C701" s="83"/>
      <c r="D701" s="83"/>
      <c r="E701" s="83"/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  <c r="R701" s="83"/>
      <c r="S701" s="83"/>
      <c r="T701" s="83"/>
      <c r="U701" s="83"/>
      <c r="V701" s="83"/>
      <c r="W701" s="83"/>
      <c r="X701" s="83"/>
      <c r="Y701" s="83"/>
      <c r="Z701" s="83"/>
    </row>
    <row r="702" spans="1:26" ht="15.75" customHeight="1" x14ac:dyDescent="0.2">
      <c r="A702" s="83"/>
      <c r="B702" s="83"/>
      <c r="C702" s="83"/>
      <c r="D702" s="83"/>
      <c r="E702" s="83"/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  <c r="R702" s="83"/>
      <c r="S702" s="83"/>
      <c r="T702" s="83"/>
      <c r="U702" s="83"/>
      <c r="V702" s="83"/>
      <c r="W702" s="83"/>
      <c r="X702" s="83"/>
      <c r="Y702" s="83"/>
      <c r="Z702" s="83"/>
    </row>
    <row r="703" spans="1:26" ht="15.75" customHeight="1" x14ac:dyDescent="0.2">
      <c r="A703" s="83"/>
      <c r="B703" s="83"/>
      <c r="C703" s="83"/>
      <c r="D703" s="83"/>
      <c r="E703" s="83"/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  <c r="R703" s="83"/>
      <c r="S703" s="83"/>
      <c r="T703" s="83"/>
      <c r="U703" s="83"/>
      <c r="V703" s="83"/>
      <c r="W703" s="83"/>
      <c r="X703" s="83"/>
      <c r="Y703" s="83"/>
      <c r="Z703" s="83"/>
    </row>
    <row r="704" spans="1:26" ht="15.75" customHeight="1" x14ac:dyDescent="0.2">
      <c r="A704" s="83"/>
      <c r="B704" s="83"/>
      <c r="C704" s="83"/>
      <c r="D704" s="83"/>
      <c r="E704" s="83"/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  <c r="R704" s="83"/>
      <c r="S704" s="83"/>
      <c r="T704" s="83"/>
      <c r="U704" s="83"/>
      <c r="V704" s="83"/>
      <c r="W704" s="83"/>
      <c r="X704" s="83"/>
      <c r="Y704" s="83"/>
      <c r="Z704" s="83"/>
    </row>
    <row r="705" spans="1:26" ht="15.75" customHeight="1" x14ac:dyDescent="0.2">
      <c r="A705" s="83"/>
      <c r="B705" s="83"/>
      <c r="C705" s="83"/>
      <c r="D705" s="83"/>
      <c r="E705" s="83"/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  <c r="R705" s="83"/>
      <c r="S705" s="83"/>
      <c r="T705" s="83"/>
      <c r="U705" s="83"/>
      <c r="V705" s="83"/>
      <c r="W705" s="83"/>
      <c r="X705" s="83"/>
      <c r="Y705" s="83"/>
      <c r="Z705" s="83"/>
    </row>
    <row r="706" spans="1:26" ht="15.75" customHeight="1" x14ac:dyDescent="0.2">
      <c r="A706" s="83"/>
      <c r="B706" s="83"/>
      <c r="C706" s="83"/>
      <c r="D706" s="83"/>
      <c r="E706" s="83"/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  <c r="R706" s="83"/>
      <c r="S706" s="83"/>
      <c r="T706" s="83"/>
      <c r="U706" s="83"/>
      <c r="V706" s="83"/>
      <c r="W706" s="83"/>
      <c r="X706" s="83"/>
      <c r="Y706" s="83"/>
      <c r="Z706" s="83"/>
    </row>
    <row r="707" spans="1:26" ht="15.75" customHeight="1" x14ac:dyDescent="0.2">
      <c r="A707" s="83"/>
      <c r="B707" s="83"/>
      <c r="C707" s="83"/>
      <c r="D707" s="83"/>
      <c r="E707" s="83"/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  <c r="R707" s="83"/>
      <c r="S707" s="83"/>
      <c r="T707" s="83"/>
      <c r="U707" s="83"/>
      <c r="V707" s="83"/>
      <c r="W707" s="83"/>
      <c r="X707" s="83"/>
      <c r="Y707" s="83"/>
      <c r="Z707" s="83"/>
    </row>
    <row r="708" spans="1:26" ht="15.75" customHeight="1" x14ac:dyDescent="0.2">
      <c r="A708" s="83"/>
      <c r="B708" s="83"/>
      <c r="C708" s="83"/>
      <c r="D708" s="83"/>
      <c r="E708" s="83"/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  <c r="R708" s="83"/>
      <c r="S708" s="83"/>
      <c r="T708" s="83"/>
      <c r="U708" s="83"/>
      <c r="V708" s="83"/>
      <c r="W708" s="83"/>
      <c r="X708" s="83"/>
      <c r="Y708" s="83"/>
      <c r="Z708" s="83"/>
    </row>
    <row r="709" spans="1:26" ht="15.75" customHeight="1" x14ac:dyDescent="0.2">
      <c r="A709" s="83"/>
      <c r="B709" s="83"/>
      <c r="C709" s="83"/>
      <c r="D709" s="83"/>
      <c r="E709" s="83"/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  <c r="R709" s="83"/>
      <c r="S709" s="83"/>
      <c r="T709" s="83"/>
      <c r="U709" s="83"/>
      <c r="V709" s="83"/>
      <c r="W709" s="83"/>
      <c r="X709" s="83"/>
      <c r="Y709" s="83"/>
      <c r="Z709" s="83"/>
    </row>
    <row r="710" spans="1:26" ht="15.75" customHeight="1" x14ac:dyDescent="0.2">
      <c r="A710" s="83"/>
      <c r="B710" s="83"/>
      <c r="C710" s="83"/>
      <c r="D710" s="83"/>
      <c r="E710" s="83"/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  <c r="R710" s="83"/>
      <c r="S710" s="83"/>
      <c r="T710" s="83"/>
      <c r="U710" s="83"/>
      <c r="V710" s="83"/>
      <c r="W710" s="83"/>
      <c r="X710" s="83"/>
      <c r="Y710" s="83"/>
      <c r="Z710" s="83"/>
    </row>
    <row r="711" spans="1:26" ht="15.75" customHeight="1" x14ac:dyDescent="0.2">
      <c r="A711" s="83"/>
      <c r="B711" s="83"/>
      <c r="C711" s="83"/>
      <c r="D711" s="83"/>
      <c r="E711" s="83"/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  <c r="R711" s="83"/>
      <c r="S711" s="83"/>
      <c r="T711" s="83"/>
      <c r="U711" s="83"/>
      <c r="V711" s="83"/>
      <c r="W711" s="83"/>
      <c r="X711" s="83"/>
      <c r="Y711" s="83"/>
      <c r="Z711" s="83"/>
    </row>
    <row r="712" spans="1:26" ht="15.75" customHeight="1" x14ac:dyDescent="0.2">
      <c r="A712" s="83"/>
      <c r="B712" s="83"/>
      <c r="C712" s="83"/>
      <c r="D712" s="83"/>
      <c r="E712" s="83"/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  <c r="R712" s="83"/>
      <c r="S712" s="83"/>
      <c r="T712" s="83"/>
      <c r="U712" s="83"/>
      <c r="V712" s="83"/>
      <c r="W712" s="83"/>
      <c r="X712" s="83"/>
      <c r="Y712" s="83"/>
      <c r="Z712" s="83"/>
    </row>
    <row r="713" spans="1:26" ht="15.75" customHeight="1" x14ac:dyDescent="0.2">
      <c r="A713" s="83"/>
      <c r="B713" s="83"/>
      <c r="C713" s="83"/>
      <c r="D713" s="83"/>
      <c r="E713" s="83"/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  <c r="R713" s="83"/>
      <c r="S713" s="83"/>
      <c r="T713" s="83"/>
      <c r="U713" s="83"/>
      <c r="V713" s="83"/>
      <c r="W713" s="83"/>
      <c r="X713" s="83"/>
      <c r="Y713" s="83"/>
      <c r="Z713" s="83"/>
    </row>
    <row r="714" spans="1:26" ht="15.75" customHeight="1" x14ac:dyDescent="0.2">
      <c r="A714" s="83"/>
      <c r="B714" s="83"/>
      <c r="C714" s="83"/>
      <c r="D714" s="83"/>
      <c r="E714" s="83"/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  <c r="R714" s="83"/>
      <c r="S714" s="83"/>
      <c r="T714" s="83"/>
      <c r="U714" s="83"/>
      <c r="V714" s="83"/>
      <c r="W714" s="83"/>
      <c r="X714" s="83"/>
      <c r="Y714" s="83"/>
      <c r="Z714" s="83"/>
    </row>
    <row r="715" spans="1:26" ht="15.75" customHeight="1" x14ac:dyDescent="0.2">
      <c r="A715" s="83"/>
      <c r="B715" s="83"/>
      <c r="C715" s="83"/>
      <c r="D715" s="83"/>
      <c r="E715" s="83"/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  <c r="R715" s="83"/>
      <c r="S715" s="83"/>
      <c r="T715" s="83"/>
      <c r="U715" s="83"/>
      <c r="V715" s="83"/>
      <c r="W715" s="83"/>
      <c r="X715" s="83"/>
      <c r="Y715" s="83"/>
      <c r="Z715" s="83"/>
    </row>
    <row r="716" spans="1:26" ht="15.75" customHeight="1" x14ac:dyDescent="0.2">
      <c r="A716" s="83"/>
      <c r="B716" s="83"/>
      <c r="C716" s="83"/>
      <c r="D716" s="83"/>
      <c r="E716" s="83"/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  <c r="R716" s="83"/>
      <c r="S716" s="83"/>
      <c r="T716" s="83"/>
      <c r="U716" s="83"/>
      <c r="V716" s="83"/>
      <c r="W716" s="83"/>
      <c r="X716" s="83"/>
      <c r="Y716" s="83"/>
      <c r="Z716" s="83"/>
    </row>
    <row r="717" spans="1:26" ht="15.75" customHeight="1" x14ac:dyDescent="0.2">
      <c r="A717" s="83"/>
      <c r="B717" s="83"/>
      <c r="C717" s="83"/>
      <c r="D717" s="83"/>
      <c r="E717" s="83"/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  <c r="R717" s="83"/>
      <c r="S717" s="83"/>
      <c r="T717" s="83"/>
      <c r="U717" s="83"/>
      <c r="V717" s="83"/>
      <c r="W717" s="83"/>
      <c r="X717" s="83"/>
      <c r="Y717" s="83"/>
      <c r="Z717" s="83"/>
    </row>
    <row r="718" spans="1:26" ht="15.75" customHeight="1" x14ac:dyDescent="0.2">
      <c r="A718" s="83"/>
      <c r="B718" s="83"/>
      <c r="C718" s="83"/>
      <c r="D718" s="83"/>
      <c r="E718" s="83"/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</row>
    <row r="719" spans="1:26" ht="15.75" customHeight="1" x14ac:dyDescent="0.2">
      <c r="A719" s="83"/>
      <c r="B719" s="83"/>
      <c r="C719" s="83"/>
      <c r="D719" s="83"/>
      <c r="E719" s="83"/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  <c r="R719" s="83"/>
      <c r="S719" s="83"/>
      <c r="T719" s="83"/>
      <c r="U719" s="83"/>
      <c r="V719" s="83"/>
      <c r="W719" s="83"/>
      <c r="X719" s="83"/>
      <c r="Y719" s="83"/>
      <c r="Z719" s="83"/>
    </row>
    <row r="720" spans="1:26" ht="15.75" customHeight="1" x14ac:dyDescent="0.2">
      <c r="A720" s="83"/>
      <c r="B720" s="83"/>
      <c r="C720" s="83"/>
      <c r="D720" s="83"/>
      <c r="E720" s="83"/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  <c r="R720" s="83"/>
      <c r="S720" s="83"/>
      <c r="T720" s="83"/>
      <c r="U720" s="83"/>
      <c r="V720" s="83"/>
      <c r="W720" s="83"/>
      <c r="X720" s="83"/>
      <c r="Y720" s="83"/>
      <c r="Z720" s="83"/>
    </row>
    <row r="721" spans="1:26" ht="15.75" customHeight="1" x14ac:dyDescent="0.2">
      <c r="A721" s="83"/>
      <c r="B721" s="83"/>
      <c r="C721" s="83"/>
      <c r="D721" s="83"/>
      <c r="E721" s="83"/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  <c r="R721" s="83"/>
      <c r="S721" s="83"/>
      <c r="T721" s="83"/>
      <c r="U721" s="83"/>
      <c r="V721" s="83"/>
      <c r="W721" s="83"/>
      <c r="X721" s="83"/>
      <c r="Y721" s="83"/>
      <c r="Z721" s="83"/>
    </row>
    <row r="722" spans="1:26" ht="15.75" customHeight="1" x14ac:dyDescent="0.2">
      <c r="A722" s="83"/>
      <c r="B722" s="83"/>
      <c r="C722" s="83"/>
      <c r="D722" s="83"/>
      <c r="E722" s="83"/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  <c r="R722" s="83"/>
      <c r="S722" s="83"/>
      <c r="T722" s="83"/>
      <c r="U722" s="83"/>
      <c r="V722" s="83"/>
      <c r="W722" s="83"/>
      <c r="X722" s="83"/>
      <c r="Y722" s="83"/>
      <c r="Z722" s="83"/>
    </row>
    <row r="723" spans="1:26" ht="15.75" customHeight="1" x14ac:dyDescent="0.2">
      <c r="A723" s="83"/>
      <c r="B723" s="83"/>
      <c r="C723" s="83"/>
      <c r="D723" s="83"/>
      <c r="E723" s="83"/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  <c r="R723" s="83"/>
      <c r="S723" s="83"/>
      <c r="T723" s="83"/>
      <c r="U723" s="83"/>
      <c r="V723" s="83"/>
      <c r="W723" s="83"/>
      <c r="X723" s="83"/>
      <c r="Y723" s="83"/>
      <c r="Z723" s="83"/>
    </row>
    <row r="724" spans="1:26" ht="15.75" customHeight="1" x14ac:dyDescent="0.2">
      <c r="A724" s="83"/>
      <c r="B724" s="83"/>
      <c r="C724" s="83"/>
      <c r="D724" s="83"/>
      <c r="E724" s="83"/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  <c r="R724" s="83"/>
      <c r="S724" s="83"/>
      <c r="T724" s="83"/>
      <c r="U724" s="83"/>
      <c r="V724" s="83"/>
      <c r="W724" s="83"/>
      <c r="X724" s="83"/>
      <c r="Y724" s="83"/>
      <c r="Z724" s="83"/>
    </row>
    <row r="725" spans="1:26" ht="15.75" customHeight="1" x14ac:dyDescent="0.2">
      <c r="A725" s="83"/>
      <c r="B725" s="83"/>
      <c r="C725" s="83"/>
      <c r="D725" s="83"/>
      <c r="E725" s="83"/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  <c r="R725" s="83"/>
      <c r="S725" s="83"/>
      <c r="T725" s="83"/>
      <c r="U725" s="83"/>
      <c r="V725" s="83"/>
      <c r="W725" s="83"/>
      <c r="X725" s="83"/>
      <c r="Y725" s="83"/>
      <c r="Z725" s="83"/>
    </row>
    <row r="726" spans="1:26" ht="15.75" customHeight="1" x14ac:dyDescent="0.2">
      <c r="A726" s="83"/>
      <c r="B726" s="83"/>
      <c r="C726" s="83"/>
      <c r="D726" s="83"/>
      <c r="E726" s="83"/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  <c r="R726" s="83"/>
      <c r="S726" s="83"/>
      <c r="T726" s="83"/>
      <c r="U726" s="83"/>
      <c r="V726" s="83"/>
      <c r="W726" s="83"/>
      <c r="X726" s="83"/>
      <c r="Y726" s="83"/>
      <c r="Z726" s="83"/>
    </row>
    <row r="727" spans="1:26" ht="15.75" customHeight="1" x14ac:dyDescent="0.2">
      <c r="A727" s="83"/>
      <c r="B727" s="83"/>
      <c r="C727" s="83"/>
      <c r="D727" s="83"/>
      <c r="E727" s="83"/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  <c r="R727" s="83"/>
      <c r="S727" s="83"/>
      <c r="T727" s="83"/>
      <c r="U727" s="83"/>
      <c r="V727" s="83"/>
      <c r="W727" s="83"/>
      <c r="X727" s="83"/>
      <c r="Y727" s="83"/>
      <c r="Z727" s="83"/>
    </row>
    <row r="728" spans="1:26" ht="15.75" customHeight="1" x14ac:dyDescent="0.2">
      <c r="A728" s="83"/>
      <c r="B728" s="83"/>
      <c r="C728" s="83"/>
      <c r="D728" s="83"/>
      <c r="E728" s="83"/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  <c r="R728" s="83"/>
      <c r="S728" s="83"/>
      <c r="T728" s="83"/>
      <c r="U728" s="83"/>
      <c r="V728" s="83"/>
      <c r="W728" s="83"/>
      <c r="X728" s="83"/>
      <c r="Y728" s="83"/>
      <c r="Z728" s="83"/>
    </row>
    <row r="729" spans="1:26" ht="15.75" customHeight="1" x14ac:dyDescent="0.2">
      <c r="A729" s="83"/>
      <c r="B729" s="83"/>
      <c r="C729" s="83"/>
      <c r="D729" s="83"/>
      <c r="E729" s="83"/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  <c r="R729" s="83"/>
      <c r="S729" s="83"/>
      <c r="T729" s="83"/>
      <c r="U729" s="83"/>
      <c r="V729" s="83"/>
      <c r="W729" s="83"/>
      <c r="X729" s="83"/>
      <c r="Y729" s="83"/>
      <c r="Z729" s="83"/>
    </row>
    <row r="730" spans="1:26" ht="15.75" customHeight="1" x14ac:dyDescent="0.2">
      <c r="A730" s="83"/>
      <c r="B730" s="83"/>
      <c r="C730" s="83"/>
      <c r="D730" s="83"/>
      <c r="E730" s="83"/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  <c r="R730" s="83"/>
      <c r="S730" s="83"/>
      <c r="T730" s="83"/>
      <c r="U730" s="83"/>
      <c r="V730" s="83"/>
      <c r="W730" s="83"/>
      <c r="X730" s="83"/>
      <c r="Y730" s="83"/>
      <c r="Z730" s="83"/>
    </row>
    <row r="731" spans="1:26" ht="15.75" customHeight="1" x14ac:dyDescent="0.2">
      <c r="A731" s="83"/>
      <c r="B731" s="83"/>
      <c r="C731" s="83"/>
      <c r="D731" s="83"/>
      <c r="E731" s="83"/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  <c r="R731" s="83"/>
      <c r="S731" s="83"/>
      <c r="T731" s="83"/>
      <c r="U731" s="83"/>
      <c r="V731" s="83"/>
      <c r="W731" s="83"/>
      <c r="X731" s="83"/>
      <c r="Y731" s="83"/>
      <c r="Z731" s="83"/>
    </row>
    <row r="732" spans="1:26" ht="15.75" customHeight="1" x14ac:dyDescent="0.2">
      <c r="A732" s="83"/>
      <c r="B732" s="83"/>
      <c r="C732" s="83"/>
      <c r="D732" s="83"/>
      <c r="E732" s="83"/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  <c r="R732" s="83"/>
      <c r="S732" s="83"/>
      <c r="T732" s="83"/>
      <c r="U732" s="83"/>
      <c r="V732" s="83"/>
      <c r="W732" s="83"/>
      <c r="X732" s="83"/>
      <c r="Y732" s="83"/>
      <c r="Z732" s="83"/>
    </row>
    <row r="733" spans="1:26" ht="15.75" customHeight="1" x14ac:dyDescent="0.2">
      <c r="A733" s="83"/>
      <c r="B733" s="83"/>
      <c r="C733" s="83"/>
      <c r="D733" s="83"/>
      <c r="E733" s="83"/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  <c r="R733" s="83"/>
      <c r="S733" s="83"/>
      <c r="T733" s="83"/>
      <c r="U733" s="83"/>
      <c r="V733" s="83"/>
      <c r="W733" s="83"/>
      <c r="X733" s="83"/>
      <c r="Y733" s="83"/>
      <c r="Z733" s="83"/>
    </row>
    <row r="734" spans="1:26" ht="15.75" customHeight="1" x14ac:dyDescent="0.2">
      <c r="A734" s="83"/>
      <c r="B734" s="83"/>
      <c r="C734" s="83"/>
      <c r="D734" s="83"/>
      <c r="E734" s="83"/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  <c r="R734" s="83"/>
      <c r="S734" s="83"/>
      <c r="T734" s="83"/>
      <c r="U734" s="83"/>
      <c r="V734" s="83"/>
      <c r="W734" s="83"/>
      <c r="X734" s="83"/>
      <c r="Y734" s="83"/>
      <c r="Z734" s="83"/>
    </row>
    <row r="735" spans="1:26" ht="15.75" customHeight="1" x14ac:dyDescent="0.2">
      <c r="A735" s="83"/>
      <c r="B735" s="83"/>
      <c r="C735" s="83"/>
      <c r="D735" s="83"/>
      <c r="E735" s="83"/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  <c r="R735" s="83"/>
      <c r="S735" s="83"/>
      <c r="T735" s="83"/>
      <c r="U735" s="83"/>
      <c r="V735" s="83"/>
      <c r="W735" s="83"/>
      <c r="X735" s="83"/>
      <c r="Y735" s="83"/>
      <c r="Z735" s="83"/>
    </row>
    <row r="736" spans="1:26" ht="15.75" customHeight="1" x14ac:dyDescent="0.2">
      <c r="A736" s="83"/>
      <c r="B736" s="83"/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  <c r="Z736" s="83"/>
    </row>
    <row r="737" spans="1:26" ht="15.75" customHeight="1" x14ac:dyDescent="0.2">
      <c r="A737" s="83"/>
      <c r="B737" s="83"/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  <c r="Z737" s="83"/>
    </row>
    <row r="738" spans="1:26" ht="15.75" customHeight="1" x14ac:dyDescent="0.2">
      <c r="A738" s="83"/>
      <c r="B738" s="83"/>
      <c r="C738" s="83"/>
      <c r="D738" s="83"/>
      <c r="E738" s="83"/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  <c r="R738" s="83"/>
      <c r="S738" s="83"/>
      <c r="T738" s="83"/>
      <c r="U738" s="83"/>
      <c r="V738" s="83"/>
      <c r="W738" s="83"/>
      <c r="X738" s="83"/>
      <c r="Y738" s="83"/>
      <c r="Z738" s="83"/>
    </row>
    <row r="739" spans="1:26" ht="15.75" customHeight="1" x14ac:dyDescent="0.2">
      <c r="A739" s="83"/>
      <c r="B739" s="83"/>
      <c r="C739" s="83"/>
      <c r="D739" s="83"/>
      <c r="E739" s="83"/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  <c r="R739" s="83"/>
      <c r="S739" s="83"/>
      <c r="T739" s="83"/>
      <c r="U739" s="83"/>
      <c r="V739" s="83"/>
      <c r="W739" s="83"/>
      <c r="X739" s="83"/>
      <c r="Y739" s="83"/>
      <c r="Z739" s="83"/>
    </row>
    <row r="740" spans="1:26" ht="15.75" customHeight="1" x14ac:dyDescent="0.2">
      <c r="A740" s="83"/>
      <c r="B740" s="83"/>
      <c r="C740" s="83"/>
      <c r="D740" s="83"/>
      <c r="E740" s="83"/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  <c r="R740" s="83"/>
      <c r="S740" s="83"/>
      <c r="T740" s="83"/>
      <c r="U740" s="83"/>
      <c r="V740" s="83"/>
      <c r="W740" s="83"/>
      <c r="X740" s="83"/>
      <c r="Y740" s="83"/>
      <c r="Z740" s="83"/>
    </row>
    <row r="741" spans="1:26" ht="15.75" customHeight="1" x14ac:dyDescent="0.2">
      <c r="A741" s="83"/>
      <c r="B741" s="83"/>
      <c r="C741" s="83"/>
      <c r="D741" s="83"/>
      <c r="E741" s="83"/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  <c r="R741" s="83"/>
      <c r="S741" s="83"/>
      <c r="T741" s="83"/>
      <c r="U741" s="83"/>
      <c r="V741" s="83"/>
      <c r="W741" s="83"/>
      <c r="X741" s="83"/>
      <c r="Y741" s="83"/>
      <c r="Z741" s="83"/>
    </row>
    <row r="742" spans="1:26" ht="15.75" customHeight="1" x14ac:dyDescent="0.2">
      <c r="A742" s="83"/>
      <c r="B742" s="83"/>
      <c r="C742" s="83"/>
      <c r="D742" s="83"/>
      <c r="E742" s="83"/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</row>
    <row r="743" spans="1:26" ht="15.75" customHeight="1" x14ac:dyDescent="0.2">
      <c r="A743" s="83"/>
      <c r="B743" s="83"/>
      <c r="C743" s="83"/>
      <c r="D743" s="83"/>
      <c r="E743" s="83"/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  <c r="R743" s="83"/>
      <c r="S743" s="83"/>
      <c r="T743" s="83"/>
      <c r="U743" s="83"/>
      <c r="V743" s="83"/>
      <c r="W743" s="83"/>
      <c r="X743" s="83"/>
      <c r="Y743" s="83"/>
      <c r="Z743" s="83"/>
    </row>
    <row r="744" spans="1:26" ht="15.75" customHeight="1" x14ac:dyDescent="0.2">
      <c r="A744" s="83"/>
      <c r="B744" s="83"/>
      <c r="C744" s="83"/>
      <c r="D744" s="83"/>
      <c r="E744" s="83"/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  <c r="R744" s="83"/>
      <c r="S744" s="83"/>
      <c r="T744" s="83"/>
      <c r="U744" s="83"/>
      <c r="V744" s="83"/>
      <c r="W744" s="83"/>
      <c r="X744" s="83"/>
      <c r="Y744" s="83"/>
      <c r="Z744" s="83"/>
    </row>
    <row r="745" spans="1:26" ht="15.75" customHeight="1" x14ac:dyDescent="0.2">
      <c r="A745" s="83"/>
      <c r="B745" s="83"/>
      <c r="C745" s="83"/>
      <c r="D745" s="83"/>
      <c r="E745" s="83"/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  <c r="R745" s="83"/>
      <c r="S745" s="83"/>
      <c r="T745" s="83"/>
      <c r="U745" s="83"/>
      <c r="V745" s="83"/>
      <c r="W745" s="83"/>
      <c r="X745" s="83"/>
      <c r="Y745" s="83"/>
      <c r="Z745" s="83"/>
    </row>
    <row r="746" spans="1:26" ht="15.75" customHeight="1" x14ac:dyDescent="0.2">
      <c r="A746" s="83"/>
      <c r="B746" s="83"/>
      <c r="C746" s="83"/>
      <c r="D746" s="83"/>
      <c r="E746" s="83"/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  <c r="R746" s="83"/>
      <c r="S746" s="83"/>
      <c r="T746" s="83"/>
      <c r="U746" s="83"/>
      <c r="V746" s="83"/>
      <c r="W746" s="83"/>
      <c r="X746" s="83"/>
      <c r="Y746" s="83"/>
      <c r="Z746" s="83"/>
    </row>
    <row r="747" spans="1:26" ht="15.75" customHeight="1" x14ac:dyDescent="0.2">
      <c r="A747" s="83"/>
      <c r="B747" s="83"/>
      <c r="C747" s="83"/>
      <c r="D747" s="83"/>
      <c r="E747" s="83"/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  <c r="R747" s="83"/>
      <c r="S747" s="83"/>
      <c r="T747" s="83"/>
      <c r="U747" s="83"/>
      <c r="V747" s="83"/>
      <c r="W747" s="83"/>
      <c r="X747" s="83"/>
      <c r="Y747" s="83"/>
      <c r="Z747" s="83"/>
    </row>
    <row r="748" spans="1:26" ht="15.75" customHeight="1" x14ac:dyDescent="0.2">
      <c r="A748" s="83"/>
      <c r="B748" s="83"/>
      <c r="C748" s="83"/>
      <c r="D748" s="83"/>
      <c r="E748" s="83"/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  <c r="R748" s="83"/>
      <c r="S748" s="83"/>
      <c r="T748" s="83"/>
      <c r="U748" s="83"/>
      <c r="V748" s="83"/>
      <c r="W748" s="83"/>
      <c r="X748" s="83"/>
      <c r="Y748" s="83"/>
      <c r="Z748" s="83"/>
    </row>
    <row r="749" spans="1:26" ht="15.75" customHeight="1" x14ac:dyDescent="0.2">
      <c r="A749" s="83"/>
      <c r="B749" s="83"/>
      <c r="C749" s="83"/>
      <c r="D749" s="83"/>
      <c r="E749" s="83"/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  <c r="R749" s="83"/>
      <c r="S749" s="83"/>
      <c r="T749" s="83"/>
      <c r="U749" s="83"/>
      <c r="V749" s="83"/>
      <c r="W749" s="83"/>
      <c r="X749" s="83"/>
      <c r="Y749" s="83"/>
      <c r="Z749" s="83"/>
    </row>
    <row r="750" spans="1:26" ht="15.75" customHeight="1" x14ac:dyDescent="0.2">
      <c r="A750" s="83"/>
      <c r="B750" s="83"/>
      <c r="C750" s="83"/>
      <c r="D750" s="83"/>
      <c r="E750" s="83"/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  <c r="R750" s="83"/>
      <c r="S750" s="83"/>
      <c r="T750" s="83"/>
      <c r="U750" s="83"/>
      <c r="V750" s="83"/>
      <c r="W750" s="83"/>
      <c r="X750" s="83"/>
      <c r="Y750" s="83"/>
      <c r="Z750" s="83"/>
    </row>
    <row r="751" spans="1:26" ht="15.75" customHeight="1" x14ac:dyDescent="0.2">
      <c r="A751" s="83"/>
      <c r="B751" s="83"/>
      <c r="C751" s="83"/>
      <c r="D751" s="83"/>
      <c r="E751" s="83"/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  <c r="R751" s="83"/>
      <c r="S751" s="83"/>
      <c r="T751" s="83"/>
      <c r="U751" s="83"/>
      <c r="V751" s="83"/>
      <c r="W751" s="83"/>
      <c r="X751" s="83"/>
      <c r="Y751" s="83"/>
      <c r="Z751" s="83"/>
    </row>
    <row r="752" spans="1:26" ht="15.75" customHeight="1" x14ac:dyDescent="0.2">
      <c r="A752" s="83"/>
      <c r="B752" s="83"/>
      <c r="C752" s="83"/>
      <c r="D752" s="83"/>
      <c r="E752" s="83"/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  <c r="R752" s="83"/>
      <c r="S752" s="83"/>
      <c r="T752" s="83"/>
      <c r="U752" s="83"/>
      <c r="V752" s="83"/>
      <c r="W752" s="83"/>
      <c r="X752" s="83"/>
      <c r="Y752" s="83"/>
      <c r="Z752" s="83"/>
    </row>
    <row r="753" spans="1:26" ht="15.75" customHeight="1" x14ac:dyDescent="0.2">
      <c r="A753" s="83"/>
      <c r="B753" s="83"/>
      <c r="C753" s="83"/>
      <c r="D753" s="83"/>
      <c r="E753" s="83"/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  <c r="R753" s="83"/>
      <c r="S753" s="83"/>
      <c r="T753" s="83"/>
      <c r="U753" s="83"/>
      <c r="V753" s="83"/>
      <c r="W753" s="83"/>
      <c r="X753" s="83"/>
      <c r="Y753" s="83"/>
      <c r="Z753" s="83"/>
    </row>
    <row r="754" spans="1:26" ht="15.75" customHeight="1" x14ac:dyDescent="0.2">
      <c r="A754" s="83"/>
      <c r="B754" s="83"/>
      <c r="C754" s="83"/>
      <c r="D754" s="83"/>
      <c r="E754" s="83"/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  <c r="R754" s="83"/>
      <c r="S754" s="83"/>
      <c r="T754" s="83"/>
      <c r="U754" s="83"/>
      <c r="V754" s="83"/>
      <c r="W754" s="83"/>
      <c r="X754" s="83"/>
      <c r="Y754" s="83"/>
      <c r="Z754" s="83"/>
    </row>
    <row r="755" spans="1:26" ht="15.75" customHeight="1" x14ac:dyDescent="0.2">
      <c r="A755" s="83"/>
      <c r="B755" s="83"/>
      <c r="C755" s="83"/>
      <c r="D755" s="83"/>
      <c r="E755" s="83"/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  <c r="R755" s="83"/>
      <c r="S755" s="83"/>
      <c r="T755" s="83"/>
      <c r="U755" s="83"/>
      <c r="V755" s="83"/>
      <c r="W755" s="83"/>
      <c r="X755" s="83"/>
      <c r="Y755" s="83"/>
      <c r="Z755" s="83"/>
    </row>
    <row r="756" spans="1:26" ht="15.75" customHeight="1" x14ac:dyDescent="0.2">
      <c r="A756" s="83"/>
      <c r="B756" s="83"/>
      <c r="C756" s="83"/>
      <c r="D756" s="83"/>
      <c r="E756" s="83"/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  <c r="R756" s="83"/>
      <c r="S756" s="83"/>
      <c r="T756" s="83"/>
      <c r="U756" s="83"/>
      <c r="V756" s="83"/>
      <c r="W756" s="83"/>
      <c r="X756" s="83"/>
      <c r="Y756" s="83"/>
      <c r="Z756" s="83"/>
    </row>
    <row r="757" spans="1:26" ht="15.75" customHeight="1" x14ac:dyDescent="0.2">
      <c r="A757" s="83"/>
      <c r="B757" s="83"/>
      <c r="C757" s="83"/>
      <c r="D757" s="83"/>
      <c r="E757" s="83"/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  <c r="R757" s="83"/>
      <c r="S757" s="83"/>
      <c r="T757" s="83"/>
      <c r="U757" s="83"/>
      <c r="V757" s="83"/>
      <c r="W757" s="83"/>
      <c r="X757" s="83"/>
      <c r="Y757" s="83"/>
      <c r="Z757" s="83"/>
    </row>
    <row r="758" spans="1:26" ht="15.75" customHeight="1" x14ac:dyDescent="0.2">
      <c r="A758" s="83"/>
      <c r="B758" s="83"/>
      <c r="C758" s="83"/>
      <c r="D758" s="83"/>
      <c r="E758" s="83"/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  <c r="R758" s="83"/>
      <c r="S758" s="83"/>
      <c r="T758" s="83"/>
      <c r="U758" s="83"/>
      <c r="V758" s="83"/>
      <c r="W758" s="83"/>
      <c r="X758" s="83"/>
      <c r="Y758" s="83"/>
      <c r="Z758" s="83"/>
    </row>
    <row r="759" spans="1:26" ht="15.75" customHeight="1" x14ac:dyDescent="0.2">
      <c r="A759" s="83"/>
      <c r="B759" s="83"/>
      <c r="C759" s="83"/>
      <c r="D759" s="83"/>
      <c r="E759" s="83"/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  <c r="R759" s="83"/>
      <c r="S759" s="83"/>
      <c r="T759" s="83"/>
      <c r="U759" s="83"/>
      <c r="V759" s="83"/>
      <c r="W759" s="83"/>
      <c r="X759" s="83"/>
      <c r="Y759" s="83"/>
      <c r="Z759" s="83"/>
    </row>
    <row r="760" spans="1:26" ht="15.75" customHeight="1" x14ac:dyDescent="0.2">
      <c r="A760" s="83"/>
      <c r="B760" s="83"/>
      <c r="C760" s="83"/>
      <c r="D760" s="83"/>
      <c r="E760" s="83"/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  <c r="R760" s="83"/>
      <c r="S760" s="83"/>
      <c r="T760" s="83"/>
      <c r="U760" s="83"/>
      <c r="V760" s="83"/>
      <c r="W760" s="83"/>
      <c r="X760" s="83"/>
      <c r="Y760" s="83"/>
      <c r="Z760" s="83"/>
    </row>
    <row r="761" spans="1:26" ht="15.75" customHeight="1" x14ac:dyDescent="0.2">
      <c r="A761" s="83"/>
      <c r="B761" s="83"/>
      <c r="C761" s="83"/>
      <c r="D761" s="83"/>
      <c r="E761" s="83"/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  <c r="R761" s="83"/>
      <c r="S761" s="83"/>
      <c r="T761" s="83"/>
      <c r="U761" s="83"/>
      <c r="V761" s="83"/>
      <c r="W761" s="83"/>
      <c r="X761" s="83"/>
      <c r="Y761" s="83"/>
      <c r="Z761" s="83"/>
    </row>
    <row r="762" spans="1:26" ht="15.75" customHeight="1" x14ac:dyDescent="0.2">
      <c r="A762" s="83"/>
      <c r="B762" s="83"/>
      <c r="C762" s="83"/>
      <c r="D762" s="83"/>
      <c r="E762" s="83"/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  <c r="R762" s="83"/>
      <c r="S762" s="83"/>
      <c r="T762" s="83"/>
      <c r="U762" s="83"/>
      <c r="V762" s="83"/>
      <c r="W762" s="83"/>
      <c r="X762" s="83"/>
      <c r="Y762" s="83"/>
      <c r="Z762" s="83"/>
    </row>
    <row r="763" spans="1:26" ht="15.75" customHeight="1" x14ac:dyDescent="0.2">
      <c r="A763" s="83"/>
      <c r="B763" s="83"/>
      <c r="C763" s="83"/>
      <c r="D763" s="83"/>
      <c r="E763" s="83"/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  <c r="R763" s="83"/>
      <c r="S763" s="83"/>
      <c r="T763" s="83"/>
      <c r="U763" s="83"/>
      <c r="V763" s="83"/>
      <c r="W763" s="83"/>
      <c r="X763" s="83"/>
      <c r="Y763" s="83"/>
      <c r="Z763" s="83"/>
    </row>
    <row r="764" spans="1:26" ht="15.75" customHeight="1" x14ac:dyDescent="0.2">
      <c r="A764" s="83"/>
      <c r="B764" s="83"/>
      <c r="C764" s="83"/>
      <c r="D764" s="83"/>
      <c r="E764" s="83"/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  <c r="R764" s="83"/>
      <c r="S764" s="83"/>
      <c r="T764" s="83"/>
      <c r="U764" s="83"/>
      <c r="V764" s="83"/>
      <c r="W764" s="83"/>
      <c r="X764" s="83"/>
      <c r="Y764" s="83"/>
      <c r="Z764" s="83"/>
    </row>
    <row r="765" spans="1:26" ht="15.75" customHeight="1" x14ac:dyDescent="0.2">
      <c r="A765" s="83"/>
      <c r="B765" s="83"/>
      <c r="C765" s="83"/>
      <c r="D765" s="83"/>
      <c r="E765" s="83"/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  <c r="R765" s="83"/>
      <c r="S765" s="83"/>
      <c r="T765" s="83"/>
      <c r="U765" s="83"/>
      <c r="V765" s="83"/>
      <c r="W765" s="83"/>
      <c r="X765" s="83"/>
      <c r="Y765" s="83"/>
      <c r="Z765" s="83"/>
    </row>
    <row r="766" spans="1:26" ht="15.75" customHeight="1" x14ac:dyDescent="0.2">
      <c r="A766" s="83"/>
      <c r="B766" s="83"/>
      <c r="C766" s="83"/>
      <c r="D766" s="83"/>
      <c r="E766" s="83"/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  <c r="R766" s="83"/>
      <c r="S766" s="83"/>
      <c r="T766" s="83"/>
      <c r="U766" s="83"/>
      <c r="V766" s="83"/>
      <c r="W766" s="83"/>
      <c r="X766" s="83"/>
      <c r="Y766" s="83"/>
      <c r="Z766" s="83"/>
    </row>
    <row r="767" spans="1:26" ht="15.75" customHeight="1" x14ac:dyDescent="0.2">
      <c r="A767" s="83"/>
      <c r="B767" s="83"/>
      <c r="C767" s="83"/>
      <c r="D767" s="83"/>
      <c r="E767" s="83"/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  <c r="R767" s="83"/>
      <c r="S767" s="83"/>
      <c r="T767" s="83"/>
      <c r="U767" s="83"/>
      <c r="V767" s="83"/>
      <c r="W767" s="83"/>
      <c r="X767" s="83"/>
      <c r="Y767" s="83"/>
      <c r="Z767" s="83"/>
    </row>
    <row r="768" spans="1:26" ht="15.75" customHeight="1" x14ac:dyDescent="0.2">
      <c r="A768" s="83"/>
      <c r="B768" s="83"/>
      <c r="C768" s="83"/>
      <c r="D768" s="83"/>
      <c r="E768" s="83"/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  <c r="R768" s="83"/>
      <c r="S768" s="83"/>
      <c r="T768" s="83"/>
      <c r="U768" s="83"/>
      <c r="V768" s="83"/>
      <c r="W768" s="83"/>
      <c r="X768" s="83"/>
      <c r="Y768" s="83"/>
      <c r="Z768" s="83"/>
    </row>
    <row r="769" spans="1:26" ht="15.75" customHeight="1" x14ac:dyDescent="0.2">
      <c r="A769" s="83"/>
      <c r="B769" s="83"/>
      <c r="C769" s="83"/>
      <c r="D769" s="83"/>
      <c r="E769" s="83"/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  <c r="R769" s="83"/>
      <c r="S769" s="83"/>
      <c r="T769" s="83"/>
      <c r="U769" s="83"/>
      <c r="V769" s="83"/>
      <c r="W769" s="83"/>
      <c r="X769" s="83"/>
      <c r="Y769" s="83"/>
      <c r="Z769" s="83"/>
    </row>
    <row r="770" spans="1:26" ht="15.75" customHeight="1" x14ac:dyDescent="0.2">
      <c r="A770" s="83"/>
      <c r="B770" s="83"/>
      <c r="C770" s="83"/>
      <c r="D770" s="83"/>
      <c r="E770" s="83"/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  <c r="R770" s="83"/>
      <c r="S770" s="83"/>
      <c r="T770" s="83"/>
      <c r="U770" s="83"/>
      <c r="V770" s="83"/>
      <c r="W770" s="83"/>
      <c r="X770" s="83"/>
      <c r="Y770" s="83"/>
      <c r="Z770" s="83"/>
    </row>
    <row r="771" spans="1:26" ht="15.75" customHeight="1" x14ac:dyDescent="0.2">
      <c r="A771" s="83"/>
      <c r="B771" s="83"/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  <c r="Z771" s="83"/>
    </row>
    <row r="772" spans="1:26" ht="15.75" customHeight="1" x14ac:dyDescent="0.2">
      <c r="A772" s="83"/>
      <c r="B772" s="83"/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  <c r="Z772" s="83"/>
    </row>
    <row r="773" spans="1:26" ht="15.75" customHeight="1" x14ac:dyDescent="0.2">
      <c r="A773" s="83"/>
      <c r="B773" s="83"/>
      <c r="C773" s="83"/>
      <c r="D773" s="83"/>
      <c r="E773" s="83"/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</row>
    <row r="774" spans="1:26" ht="15.75" customHeight="1" x14ac:dyDescent="0.2">
      <c r="A774" s="83"/>
      <c r="B774" s="83"/>
      <c r="C774" s="83"/>
      <c r="D774" s="83"/>
      <c r="E774" s="83"/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</row>
    <row r="775" spans="1:26" ht="15.75" customHeight="1" x14ac:dyDescent="0.2">
      <c r="A775" s="83"/>
      <c r="B775" s="83"/>
      <c r="C775" s="83"/>
      <c r="D775" s="83"/>
      <c r="E775" s="83"/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</row>
    <row r="776" spans="1:26" ht="15.75" customHeight="1" x14ac:dyDescent="0.2">
      <c r="A776" s="83"/>
      <c r="B776" s="83"/>
      <c r="C776" s="83"/>
      <c r="D776" s="83"/>
      <c r="E776" s="83"/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</row>
    <row r="777" spans="1:26" ht="15.75" customHeight="1" x14ac:dyDescent="0.2">
      <c r="A777" s="83"/>
      <c r="B777" s="83"/>
      <c r="C777" s="83"/>
      <c r="D777" s="83"/>
      <c r="E777" s="83"/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</row>
    <row r="778" spans="1:26" ht="15.75" customHeight="1" x14ac:dyDescent="0.2">
      <c r="A778" s="83"/>
      <c r="B778" s="83"/>
      <c r="C778" s="83"/>
      <c r="D778" s="83"/>
      <c r="E778" s="83"/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  <c r="R778" s="83"/>
      <c r="S778" s="83"/>
      <c r="T778" s="83"/>
      <c r="U778" s="83"/>
      <c r="V778" s="83"/>
      <c r="W778" s="83"/>
      <c r="X778" s="83"/>
      <c r="Y778" s="83"/>
      <c r="Z778" s="83"/>
    </row>
    <row r="779" spans="1:26" ht="15.75" customHeight="1" x14ac:dyDescent="0.2">
      <c r="A779" s="83"/>
      <c r="B779" s="83"/>
      <c r="C779" s="83"/>
      <c r="D779" s="83"/>
      <c r="E779" s="83"/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  <c r="R779" s="83"/>
      <c r="S779" s="83"/>
      <c r="T779" s="83"/>
      <c r="U779" s="83"/>
      <c r="V779" s="83"/>
      <c r="W779" s="83"/>
      <c r="X779" s="83"/>
      <c r="Y779" s="83"/>
      <c r="Z779" s="83"/>
    </row>
    <row r="780" spans="1:26" ht="15.75" customHeight="1" x14ac:dyDescent="0.2">
      <c r="A780" s="83"/>
      <c r="B780" s="83"/>
      <c r="C780" s="83"/>
      <c r="D780" s="83"/>
      <c r="E780" s="83"/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  <c r="R780" s="83"/>
      <c r="S780" s="83"/>
      <c r="T780" s="83"/>
      <c r="U780" s="83"/>
      <c r="V780" s="83"/>
      <c r="W780" s="83"/>
      <c r="X780" s="83"/>
      <c r="Y780" s="83"/>
      <c r="Z780" s="83"/>
    </row>
    <row r="781" spans="1:26" ht="15.75" customHeight="1" x14ac:dyDescent="0.2">
      <c r="A781" s="83"/>
      <c r="B781" s="83"/>
      <c r="C781" s="83"/>
      <c r="D781" s="83"/>
      <c r="E781" s="83"/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  <c r="R781" s="83"/>
      <c r="S781" s="83"/>
      <c r="T781" s="83"/>
      <c r="U781" s="83"/>
      <c r="V781" s="83"/>
      <c r="W781" s="83"/>
      <c r="X781" s="83"/>
      <c r="Y781" s="83"/>
      <c r="Z781" s="83"/>
    </row>
    <row r="782" spans="1:26" ht="15.75" customHeight="1" x14ac:dyDescent="0.2">
      <c r="A782" s="83"/>
      <c r="B782" s="83"/>
      <c r="C782" s="83"/>
      <c r="D782" s="83"/>
      <c r="E782" s="83"/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  <c r="R782" s="83"/>
      <c r="S782" s="83"/>
      <c r="T782" s="83"/>
      <c r="U782" s="83"/>
      <c r="V782" s="83"/>
      <c r="W782" s="83"/>
      <c r="X782" s="83"/>
      <c r="Y782" s="83"/>
      <c r="Z782" s="83"/>
    </row>
    <row r="783" spans="1:26" ht="15.75" customHeight="1" x14ac:dyDescent="0.2">
      <c r="A783" s="83"/>
      <c r="B783" s="83"/>
      <c r="C783" s="83"/>
      <c r="D783" s="83"/>
      <c r="E783" s="83"/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  <c r="R783" s="83"/>
      <c r="S783" s="83"/>
      <c r="T783" s="83"/>
      <c r="U783" s="83"/>
      <c r="V783" s="83"/>
      <c r="W783" s="83"/>
      <c r="X783" s="83"/>
      <c r="Y783" s="83"/>
      <c r="Z783" s="83"/>
    </row>
    <row r="784" spans="1:26" ht="15.75" customHeight="1" x14ac:dyDescent="0.2">
      <c r="A784" s="83"/>
      <c r="B784" s="83"/>
      <c r="C784" s="83"/>
      <c r="D784" s="83"/>
      <c r="E784" s="83"/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  <c r="R784" s="83"/>
      <c r="S784" s="83"/>
      <c r="T784" s="83"/>
      <c r="U784" s="83"/>
      <c r="V784" s="83"/>
      <c r="W784" s="83"/>
      <c r="X784" s="83"/>
      <c r="Y784" s="83"/>
      <c r="Z784" s="83"/>
    </row>
    <row r="785" spans="1:26" ht="15.75" customHeight="1" x14ac:dyDescent="0.2">
      <c r="A785" s="83"/>
      <c r="B785" s="83"/>
      <c r="C785" s="83"/>
      <c r="D785" s="83"/>
      <c r="E785" s="83"/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  <c r="R785" s="83"/>
      <c r="S785" s="83"/>
      <c r="T785" s="83"/>
      <c r="U785" s="83"/>
      <c r="V785" s="83"/>
      <c r="W785" s="83"/>
      <c r="X785" s="83"/>
      <c r="Y785" s="83"/>
      <c r="Z785" s="83"/>
    </row>
    <row r="786" spans="1:26" ht="15.75" customHeight="1" x14ac:dyDescent="0.2">
      <c r="A786" s="83"/>
      <c r="B786" s="83"/>
      <c r="C786" s="83"/>
      <c r="D786" s="83"/>
      <c r="E786" s="83"/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  <c r="R786" s="83"/>
      <c r="S786" s="83"/>
      <c r="T786" s="83"/>
      <c r="U786" s="83"/>
      <c r="V786" s="83"/>
      <c r="W786" s="83"/>
      <c r="X786" s="83"/>
      <c r="Y786" s="83"/>
      <c r="Z786" s="83"/>
    </row>
    <row r="787" spans="1:26" ht="15.75" customHeight="1" x14ac:dyDescent="0.2">
      <c r="A787" s="83"/>
      <c r="B787" s="83"/>
      <c r="C787" s="83"/>
      <c r="D787" s="83"/>
      <c r="E787" s="83"/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  <c r="R787" s="83"/>
      <c r="S787" s="83"/>
      <c r="T787" s="83"/>
      <c r="U787" s="83"/>
      <c r="V787" s="83"/>
      <c r="W787" s="83"/>
      <c r="X787" s="83"/>
      <c r="Y787" s="83"/>
      <c r="Z787" s="83"/>
    </row>
    <row r="788" spans="1:26" ht="15.75" customHeight="1" x14ac:dyDescent="0.2">
      <c r="A788" s="83"/>
      <c r="B788" s="83"/>
      <c r="C788" s="83"/>
      <c r="D788" s="83"/>
      <c r="E788" s="83"/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  <c r="R788" s="83"/>
      <c r="S788" s="83"/>
      <c r="T788" s="83"/>
      <c r="U788" s="83"/>
      <c r="V788" s="83"/>
      <c r="W788" s="83"/>
      <c r="X788" s="83"/>
      <c r="Y788" s="83"/>
      <c r="Z788" s="83"/>
    </row>
    <row r="789" spans="1:26" ht="15.75" customHeight="1" x14ac:dyDescent="0.2">
      <c r="A789" s="83"/>
      <c r="B789" s="83"/>
      <c r="C789" s="83"/>
      <c r="D789" s="83"/>
      <c r="E789" s="83"/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  <c r="R789" s="83"/>
      <c r="S789" s="83"/>
      <c r="T789" s="83"/>
      <c r="U789" s="83"/>
      <c r="V789" s="83"/>
      <c r="W789" s="83"/>
      <c r="X789" s="83"/>
      <c r="Y789" s="83"/>
      <c r="Z789" s="83"/>
    </row>
    <row r="790" spans="1:26" ht="15.75" customHeight="1" x14ac:dyDescent="0.2">
      <c r="A790" s="83"/>
      <c r="B790" s="83"/>
      <c r="C790" s="83"/>
      <c r="D790" s="83"/>
      <c r="E790" s="83"/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  <c r="R790" s="83"/>
      <c r="S790" s="83"/>
      <c r="T790" s="83"/>
      <c r="U790" s="83"/>
      <c r="V790" s="83"/>
      <c r="W790" s="83"/>
      <c r="X790" s="83"/>
      <c r="Y790" s="83"/>
      <c r="Z790" s="83"/>
    </row>
    <row r="791" spans="1:26" ht="15.75" customHeight="1" x14ac:dyDescent="0.2">
      <c r="A791" s="83"/>
      <c r="B791" s="83"/>
      <c r="C791" s="83"/>
      <c r="D791" s="83"/>
      <c r="E791" s="83"/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  <c r="R791" s="83"/>
      <c r="S791" s="83"/>
      <c r="T791" s="83"/>
      <c r="U791" s="83"/>
      <c r="V791" s="83"/>
      <c r="W791" s="83"/>
      <c r="X791" s="83"/>
      <c r="Y791" s="83"/>
      <c r="Z791" s="83"/>
    </row>
    <row r="792" spans="1:26" ht="15.75" customHeight="1" x14ac:dyDescent="0.2">
      <c r="A792" s="83"/>
      <c r="B792" s="83"/>
      <c r="C792" s="83"/>
      <c r="D792" s="83"/>
      <c r="E792" s="83"/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  <c r="R792" s="83"/>
      <c r="S792" s="83"/>
      <c r="T792" s="83"/>
      <c r="U792" s="83"/>
      <c r="V792" s="83"/>
      <c r="W792" s="83"/>
      <c r="X792" s="83"/>
      <c r="Y792" s="83"/>
      <c r="Z792" s="83"/>
    </row>
    <row r="793" spans="1:26" ht="15.75" customHeight="1" x14ac:dyDescent="0.2">
      <c r="A793" s="83"/>
      <c r="B793" s="83"/>
      <c r="C793" s="83"/>
      <c r="D793" s="83"/>
      <c r="E793" s="83"/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  <c r="R793" s="83"/>
      <c r="S793" s="83"/>
      <c r="T793" s="83"/>
      <c r="U793" s="83"/>
      <c r="V793" s="83"/>
      <c r="W793" s="83"/>
      <c r="X793" s="83"/>
      <c r="Y793" s="83"/>
      <c r="Z793" s="83"/>
    </row>
    <row r="794" spans="1:26" ht="15.75" customHeight="1" x14ac:dyDescent="0.2">
      <c r="A794" s="83"/>
      <c r="B794" s="83"/>
      <c r="C794" s="83"/>
      <c r="D794" s="83"/>
      <c r="E794" s="83"/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  <c r="R794" s="83"/>
      <c r="S794" s="83"/>
      <c r="T794" s="83"/>
      <c r="U794" s="83"/>
      <c r="V794" s="83"/>
      <c r="W794" s="83"/>
      <c r="X794" s="83"/>
      <c r="Y794" s="83"/>
      <c r="Z794" s="83"/>
    </row>
    <row r="795" spans="1:26" ht="15.75" customHeight="1" x14ac:dyDescent="0.2">
      <c r="A795" s="83"/>
      <c r="B795" s="83"/>
      <c r="C795" s="83"/>
      <c r="D795" s="83"/>
      <c r="E795" s="83"/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  <c r="R795" s="83"/>
      <c r="S795" s="83"/>
      <c r="T795" s="83"/>
      <c r="U795" s="83"/>
      <c r="V795" s="83"/>
      <c r="W795" s="83"/>
      <c r="X795" s="83"/>
      <c r="Y795" s="83"/>
      <c r="Z795" s="83"/>
    </row>
    <row r="796" spans="1:26" ht="15.75" customHeight="1" x14ac:dyDescent="0.2">
      <c r="A796" s="83"/>
      <c r="B796" s="83"/>
      <c r="C796" s="83"/>
      <c r="D796" s="83"/>
      <c r="E796" s="83"/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  <c r="R796" s="83"/>
      <c r="S796" s="83"/>
      <c r="T796" s="83"/>
      <c r="U796" s="83"/>
      <c r="V796" s="83"/>
      <c r="W796" s="83"/>
      <c r="X796" s="83"/>
      <c r="Y796" s="83"/>
      <c r="Z796" s="83"/>
    </row>
    <row r="797" spans="1:26" ht="15.75" customHeight="1" x14ac:dyDescent="0.2">
      <c r="A797" s="83"/>
      <c r="B797" s="83"/>
      <c r="C797" s="83"/>
      <c r="D797" s="83"/>
      <c r="E797" s="83"/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  <c r="R797" s="83"/>
      <c r="S797" s="83"/>
      <c r="T797" s="83"/>
      <c r="U797" s="83"/>
      <c r="V797" s="83"/>
      <c r="W797" s="83"/>
      <c r="X797" s="83"/>
      <c r="Y797" s="83"/>
      <c r="Z797" s="83"/>
    </row>
    <row r="798" spans="1:26" ht="15.75" customHeight="1" x14ac:dyDescent="0.2">
      <c r="A798" s="83"/>
      <c r="B798" s="83"/>
      <c r="C798" s="83"/>
      <c r="D798" s="83"/>
      <c r="E798" s="83"/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  <c r="R798" s="83"/>
      <c r="S798" s="83"/>
      <c r="T798" s="83"/>
      <c r="U798" s="83"/>
      <c r="V798" s="83"/>
      <c r="W798" s="83"/>
      <c r="X798" s="83"/>
      <c r="Y798" s="83"/>
      <c r="Z798" s="83"/>
    </row>
    <row r="799" spans="1:26" ht="15.75" customHeight="1" x14ac:dyDescent="0.2">
      <c r="A799" s="83"/>
      <c r="B799" s="83"/>
      <c r="C799" s="83"/>
      <c r="D799" s="83"/>
      <c r="E799" s="83"/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  <c r="R799" s="83"/>
      <c r="S799" s="83"/>
      <c r="T799" s="83"/>
      <c r="U799" s="83"/>
      <c r="V799" s="83"/>
      <c r="W799" s="83"/>
      <c r="X799" s="83"/>
      <c r="Y799" s="83"/>
      <c r="Z799" s="83"/>
    </row>
    <row r="800" spans="1:26" ht="15.75" customHeight="1" x14ac:dyDescent="0.2">
      <c r="A800" s="83"/>
      <c r="B800" s="83"/>
      <c r="C800" s="83"/>
      <c r="D800" s="83"/>
      <c r="E800" s="83"/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  <c r="R800" s="83"/>
      <c r="S800" s="83"/>
      <c r="T800" s="83"/>
      <c r="U800" s="83"/>
      <c r="V800" s="83"/>
      <c r="W800" s="83"/>
      <c r="X800" s="83"/>
      <c r="Y800" s="83"/>
      <c r="Z800" s="83"/>
    </row>
    <row r="801" spans="1:26" ht="15.75" customHeight="1" x14ac:dyDescent="0.2">
      <c r="A801" s="83"/>
      <c r="B801" s="83"/>
      <c r="C801" s="83"/>
      <c r="D801" s="83"/>
      <c r="E801" s="83"/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  <c r="R801" s="83"/>
      <c r="S801" s="83"/>
      <c r="T801" s="83"/>
      <c r="U801" s="83"/>
      <c r="V801" s="83"/>
      <c r="W801" s="83"/>
      <c r="X801" s="83"/>
      <c r="Y801" s="83"/>
      <c r="Z801" s="83"/>
    </row>
    <row r="802" spans="1:26" ht="15.75" customHeight="1" x14ac:dyDescent="0.2">
      <c r="A802" s="83"/>
      <c r="B802" s="83"/>
      <c r="C802" s="83"/>
      <c r="D802" s="83"/>
      <c r="E802" s="83"/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  <c r="R802" s="83"/>
      <c r="S802" s="83"/>
      <c r="T802" s="83"/>
      <c r="U802" s="83"/>
      <c r="V802" s="83"/>
      <c r="W802" s="83"/>
      <c r="X802" s="83"/>
      <c r="Y802" s="83"/>
      <c r="Z802" s="83"/>
    </row>
    <row r="803" spans="1:26" ht="15.75" customHeight="1" x14ac:dyDescent="0.2">
      <c r="A803" s="83"/>
      <c r="B803" s="83"/>
      <c r="C803" s="83"/>
      <c r="D803" s="83"/>
      <c r="E803" s="83"/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  <c r="R803" s="83"/>
      <c r="S803" s="83"/>
      <c r="T803" s="83"/>
      <c r="U803" s="83"/>
      <c r="V803" s="83"/>
      <c r="W803" s="83"/>
      <c r="X803" s="83"/>
      <c r="Y803" s="83"/>
      <c r="Z803" s="83"/>
    </row>
    <row r="804" spans="1:26" ht="15.75" customHeight="1" x14ac:dyDescent="0.2">
      <c r="A804" s="83"/>
      <c r="B804" s="83"/>
      <c r="C804" s="83"/>
      <c r="D804" s="83"/>
      <c r="E804" s="83"/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  <c r="R804" s="83"/>
      <c r="S804" s="83"/>
      <c r="T804" s="83"/>
      <c r="U804" s="83"/>
      <c r="V804" s="83"/>
      <c r="W804" s="83"/>
      <c r="X804" s="83"/>
      <c r="Y804" s="83"/>
      <c r="Z804" s="83"/>
    </row>
    <row r="805" spans="1:26" ht="15.75" customHeight="1" x14ac:dyDescent="0.2">
      <c r="A805" s="83"/>
      <c r="B805" s="83"/>
      <c r="C805" s="83"/>
      <c r="D805" s="83"/>
      <c r="E805" s="83"/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  <c r="R805" s="83"/>
      <c r="S805" s="83"/>
      <c r="T805" s="83"/>
      <c r="U805" s="83"/>
      <c r="V805" s="83"/>
      <c r="W805" s="83"/>
      <c r="X805" s="83"/>
      <c r="Y805" s="83"/>
      <c r="Z805" s="83"/>
    </row>
    <row r="806" spans="1:26" ht="15.75" customHeight="1" x14ac:dyDescent="0.2">
      <c r="A806" s="83"/>
      <c r="B806" s="83"/>
      <c r="C806" s="83"/>
      <c r="D806" s="83"/>
      <c r="E806" s="83"/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  <c r="R806" s="83"/>
      <c r="S806" s="83"/>
      <c r="T806" s="83"/>
      <c r="U806" s="83"/>
      <c r="V806" s="83"/>
      <c r="W806" s="83"/>
      <c r="X806" s="83"/>
      <c r="Y806" s="83"/>
      <c r="Z806" s="83"/>
    </row>
    <row r="807" spans="1:26" ht="15.75" customHeight="1" x14ac:dyDescent="0.2">
      <c r="A807" s="83"/>
      <c r="B807" s="83"/>
      <c r="C807" s="83"/>
      <c r="D807" s="83"/>
      <c r="E807" s="83"/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  <c r="R807" s="83"/>
      <c r="S807" s="83"/>
      <c r="T807" s="83"/>
      <c r="U807" s="83"/>
      <c r="V807" s="83"/>
      <c r="W807" s="83"/>
      <c r="X807" s="83"/>
      <c r="Y807" s="83"/>
      <c r="Z807" s="83"/>
    </row>
    <row r="808" spans="1:26" ht="15.75" customHeight="1" x14ac:dyDescent="0.2">
      <c r="A808" s="83"/>
      <c r="B808" s="83"/>
      <c r="C808" s="83"/>
      <c r="D808" s="83"/>
      <c r="E808" s="83"/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  <c r="R808" s="83"/>
      <c r="S808" s="83"/>
      <c r="T808" s="83"/>
      <c r="U808" s="83"/>
      <c r="V808" s="83"/>
      <c r="W808" s="83"/>
      <c r="X808" s="83"/>
      <c r="Y808" s="83"/>
      <c r="Z808" s="83"/>
    </row>
    <row r="809" spans="1:26" ht="15.75" customHeight="1" x14ac:dyDescent="0.2">
      <c r="A809" s="83"/>
      <c r="B809" s="83"/>
      <c r="C809" s="83"/>
      <c r="D809" s="83"/>
      <c r="E809" s="83"/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  <c r="R809" s="83"/>
      <c r="S809" s="83"/>
      <c r="T809" s="83"/>
      <c r="U809" s="83"/>
      <c r="V809" s="83"/>
      <c r="W809" s="83"/>
      <c r="X809" s="83"/>
      <c r="Y809" s="83"/>
      <c r="Z809" s="83"/>
    </row>
    <row r="810" spans="1:26" ht="15.75" customHeight="1" x14ac:dyDescent="0.2">
      <c r="A810" s="83"/>
      <c r="B810" s="83"/>
      <c r="C810" s="83"/>
      <c r="D810" s="83"/>
      <c r="E810" s="83"/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  <c r="R810" s="83"/>
      <c r="S810" s="83"/>
      <c r="T810" s="83"/>
      <c r="U810" s="83"/>
      <c r="V810" s="83"/>
      <c r="W810" s="83"/>
      <c r="X810" s="83"/>
      <c r="Y810" s="83"/>
      <c r="Z810" s="83"/>
    </row>
    <row r="811" spans="1:26" ht="15.75" customHeight="1" x14ac:dyDescent="0.2">
      <c r="A811" s="83"/>
      <c r="B811" s="83"/>
      <c r="C811" s="83"/>
      <c r="D811" s="83"/>
      <c r="E811" s="83"/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  <c r="R811" s="83"/>
      <c r="S811" s="83"/>
      <c r="T811" s="83"/>
      <c r="U811" s="83"/>
      <c r="V811" s="83"/>
      <c r="W811" s="83"/>
      <c r="X811" s="83"/>
      <c r="Y811" s="83"/>
      <c r="Z811" s="83"/>
    </row>
    <row r="812" spans="1:26" ht="15.75" customHeight="1" x14ac:dyDescent="0.2">
      <c r="A812" s="83"/>
      <c r="B812" s="83"/>
      <c r="C812" s="83"/>
      <c r="D812" s="83"/>
      <c r="E812" s="83"/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  <c r="R812" s="83"/>
      <c r="S812" s="83"/>
      <c r="T812" s="83"/>
      <c r="U812" s="83"/>
      <c r="V812" s="83"/>
      <c r="W812" s="83"/>
      <c r="X812" s="83"/>
      <c r="Y812" s="83"/>
      <c r="Z812" s="83"/>
    </row>
    <row r="813" spans="1:26" ht="15.75" customHeight="1" x14ac:dyDescent="0.2">
      <c r="A813" s="83"/>
      <c r="B813" s="83"/>
      <c r="C813" s="83"/>
      <c r="D813" s="83"/>
      <c r="E813" s="83"/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  <c r="R813" s="83"/>
      <c r="S813" s="83"/>
      <c r="T813" s="83"/>
      <c r="U813" s="83"/>
      <c r="V813" s="83"/>
      <c r="W813" s="83"/>
      <c r="X813" s="83"/>
      <c r="Y813" s="83"/>
      <c r="Z813" s="83"/>
    </row>
    <row r="814" spans="1:26" ht="15.75" customHeight="1" x14ac:dyDescent="0.2">
      <c r="A814" s="83"/>
      <c r="B814" s="83"/>
      <c r="C814" s="83"/>
      <c r="D814" s="83"/>
      <c r="E814" s="83"/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  <c r="R814" s="83"/>
      <c r="S814" s="83"/>
      <c r="T814" s="83"/>
      <c r="U814" s="83"/>
      <c r="V814" s="83"/>
      <c r="W814" s="83"/>
      <c r="X814" s="83"/>
      <c r="Y814" s="83"/>
      <c r="Z814" s="83"/>
    </row>
    <row r="815" spans="1:26" ht="15.75" customHeight="1" x14ac:dyDescent="0.2">
      <c r="A815" s="83"/>
      <c r="B815" s="83"/>
      <c r="C815" s="83"/>
      <c r="D815" s="83"/>
      <c r="E815" s="83"/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  <c r="R815" s="83"/>
      <c r="S815" s="83"/>
      <c r="T815" s="83"/>
      <c r="U815" s="83"/>
      <c r="V815" s="83"/>
      <c r="W815" s="83"/>
      <c r="X815" s="83"/>
      <c r="Y815" s="83"/>
      <c r="Z815" s="83"/>
    </row>
    <row r="816" spans="1:26" ht="15.75" customHeight="1" x14ac:dyDescent="0.2">
      <c r="A816" s="83"/>
      <c r="B816" s="83"/>
      <c r="C816" s="83"/>
      <c r="D816" s="83"/>
      <c r="E816" s="83"/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  <c r="R816" s="83"/>
      <c r="S816" s="83"/>
      <c r="T816" s="83"/>
      <c r="U816" s="83"/>
      <c r="V816" s="83"/>
      <c r="W816" s="83"/>
      <c r="X816" s="83"/>
      <c r="Y816" s="83"/>
      <c r="Z816" s="83"/>
    </row>
    <row r="817" spans="1:26" ht="15.75" customHeight="1" x14ac:dyDescent="0.2">
      <c r="A817" s="83"/>
      <c r="B817" s="83"/>
      <c r="C817" s="83"/>
      <c r="D817" s="83"/>
      <c r="E817" s="83"/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  <c r="R817" s="83"/>
      <c r="S817" s="83"/>
      <c r="T817" s="83"/>
      <c r="U817" s="83"/>
      <c r="V817" s="83"/>
      <c r="W817" s="83"/>
      <c r="X817" s="83"/>
      <c r="Y817" s="83"/>
      <c r="Z817" s="83"/>
    </row>
    <row r="818" spans="1:26" ht="15.75" customHeight="1" x14ac:dyDescent="0.2">
      <c r="A818" s="83"/>
      <c r="B818" s="83"/>
      <c r="C818" s="83"/>
      <c r="D818" s="83"/>
      <c r="E818" s="83"/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  <c r="R818" s="83"/>
      <c r="S818" s="83"/>
      <c r="T818" s="83"/>
      <c r="U818" s="83"/>
      <c r="V818" s="83"/>
      <c r="W818" s="83"/>
      <c r="X818" s="83"/>
      <c r="Y818" s="83"/>
      <c r="Z818" s="83"/>
    </row>
    <row r="819" spans="1:26" ht="15.75" customHeight="1" x14ac:dyDescent="0.2">
      <c r="A819" s="83"/>
      <c r="B819" s="83"/>
      <c r="C819" s="83"/>
      <c r="D819" s="83"/>
      <c r="E819" s="83"/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  <c r="R819" s="83"/>
      <c r="S819" s="83"/>
      <c r="T819" s="83"/>
      <c r="U819" s="83"/>
      <c r="V819" s="83"/>
      <c r="W819" s="83"/>
      <c r="X819" s="83"/>
      <c r="Y819" s="83"/>
      <c r="Z819" s="83"/>
    </row>
    <row r="820" spans="1:26" ht="15.75" customHeight="1" x14ac:dyDescent="0.2">
      <c r="A820" s="83"/>
      <c r="B820" s="83"/>
      <c r="C820" s="83"/>
      <c r="D820" s="83"/>
      <c r="E820" s="83"/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  <c r="R820" s="83"/>
      <c r="S820" s="83"/>
      <c r="T820" s="83"/>
      <c r="U820" s="83"/>
      <c r="V820" s="83"/>
      <c r="W820" s="83"/>
      <c r="X820" s="83"/>
      <c r="Y820" s="83"/>
      <c r="Z820" s="83"/>
    </row>
    <row r="821" spans="1:26" ht="15.75" customHeight="1" x14ac:dyDescent="0.2">
      <c r="A821" s="83"/>
      <c r="B821" s="83"/>
      <c r="C821" s="83"/>
      <c r="D821" s="83"/>
      <c r="E821" s="83"/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  <c r="R821" s="83"/>
      <c r="S821" s="83"/>
      <c r="T821" s="83"/>
      <c r="U821" s="83"/>
      <c r="V821" s="83"/>
      <c r="W821" s="83"/>
      <c r="X821" s="83"/>
      <c r="Y821" s="83"/>
      <c r="Z821" s="83"/>
    </row>
    <row r="822" spans="1:26" ht="15.75" customHeight="1" x14ac:dyDescent="0.2">
      <c r="A822" s="83"/>
      <c r="B822" s="83"/>
      <c r="C822" s="83"/>
      <c r="D822" s="83"/>
      <c r="E822" s="83"/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  <c r="R822" s="83"/>
      <c r="S822" s="83"/>
      <c r="T822" s="83"/>
      <c r="U822" s="83"/>
      <c r="V822" s="83"/>
      <c r="W822" s="83"/>
      <c r="X822" s="83"/>
      <c r="Y822" s="83"/>
      <c r="Z822" s="83"/>
    </row>
    <row r="823" spans="1:26" ht="15.75" customHeight="1" x14ac:dyDescent="0.2">
      <c r="A823" s="83"/>
      <c r="B823" s="83"/>
      <c r="C823" s="83"/>
      <c r="D823" s="83"/>
      <c r="E823" s="83"/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  <c r="R823" s="83"/>
      <c r="S823" s="83"/>
      <c r="T823" s="83"/>
      <c r="U823" s="83"/>
      <c r="V823" s="83"/>
      <c r="W823" s="83"/>
      <c r="X823" s="83"/>
      <c r="Y823" s="83"/>
      <c r="Z823" s="83"/>
    </row>
    <row r="824" spans="1:26" ht="15.75" customHeight="1" x14ac:dyDescent="0.2">
      <c r="A824" s="83"/>
      <c r="B824" s="83"/>
      <c r="C824" s="83"/>
      <c r="D824" s="83"/>
      <c r="E824" s="83"/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  <c r="R824" s="83"/>
      <c r="S824" s="83"/>
      <c r="T824" s="83"/>
      <c r="U824" s="83"/>
      <c r="V824" s="83"/>
      <c r="W824" s="83"/>
      <c r="X824" s="83"/>
      <c r="Y824" s="83"/>
      <c r="Z824" s="83"/>
    </row>
    <row r="825" spans="1:26" ht="15.75" customHeight="1" x14ac:dyDescent="0.2">
      <c r="A825" s="83"/>
      <c r="B825" s="83"/>
      <c r="C825" s="83"/>
      <c r="D825" s="83"/>
      <c r="E825" s="83"/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  <c r="R825" s="83"/>
      <c r="S825" s="83"/>
      <c r="T825" s="83"/>
      <c r="U825" s="83"/>
      <c r="V825" s="83"/>
      <c r="W825" s="83"/>
      <c r="X825" s="83"/>
      <c r="Y825" s="83"/>
      <c r="Z825" s="83"/>
    </row>
    <row r="826" spans="1:26" ht="15.75" customHeight="1" x14ac:dyDescent="0.2">
      <c r="A826" s="83"/>
      <c r="B826" s="83"/>
      <c r="C826" s="83"/>
      <c r="D826" s="83"/>
      <c r="E826" s="83"/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  <c r="R826" s="83"/>
      <c r="S826" s="83"/>
      <c r="T826" s="83"/>
      <c r="U826" s="83"/>
      <c r="V826" s="83"/>
      <c r="W826" s="83"/>
      <c r="X826" s="83"/>
      <c r="Y826" s="83"/>
      <c r="Z826" s="83"/>
    </row>
    <row r="827" spans="1:26" ht="15.75" customHeight="1" x14ac:dyDescent="0.2">
      <c r="A827" s="83"/>
      <c r="B827" s="83"/>
      <c r="C827" s="83"/>
      <c r="D827" s="83"/>
      <c r="E827" s="83"/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  <c r="R827" s="83"/>
      <c r="S827" s="83"/>
      <c r="T827" s="83"/>
      <c r="U827" s="83"/>
      <c r="V827" s="83"/>
      <c r="W827" s="83"/>
      <c r="X827" s="83"/>
      <c r="Y827" s="83"/>
      <c r="Z827" s="83"/>
    </row>
    <row r="828" spans="1:26" ht="15.75" customHeight="1" x14ac:dyDescent="0.2">
      <c r="A828" s="83"/>
      <c r="B828" s="83"/>
      <c r="C828" s="83"/>
      <c r="D828" s="83"/>
      <c r="E828" s="83"/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  <c r="R828" s="83"/>
      <c r="S828" s="83"/>
      <c r="T828" s="83"/>
      <c r="U828" s="83"/>
      <c r="V828" s="83"/>
      <c r="W828" s="83"/>
      <c r="X828" s="83"/>
      <c r="Y828" s="83"/>
      <c r="Z828" s="83"/>
    </row>
    <row r="829" spans="1:26" ht="15.75" customHeight="1" x14ac:dyDescent="0.2">
      <c r="A829" s="83"/>
      <c r="B829" s="83"/>
      <c r="C829" s="83"/>
      <c r="D829" s="83"/>
      <c r="E829" s="83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</row>
    <row r="830" spans="1:26" ht="15.75" customHeight="1" x14ac:dyDescent="0.2">
      <c r="A830" s="83"/>
      <c r="B830" s="83"/>
      <c r="C830" s="83"/>
      <c r="D830" s="83"/>
      <c r="E830" s="83"/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  <c r="R830" s="83"/>
      <c r="S830" s="83"/>
      <c r="T830" s="83"/>
      <c r="U830" s="83"/>
      <c r="V830" s="83"/>
      <c r="W830" s="83"/>
      <c r="X830" s="83"/>
      <c r="Y830" s="83"/>
      <c r="Z830" s="83"/>
    </row>
    <row r="831" spans="1:26" ht="15.75" customHeight="1" x14ac:dyDescent="0.2">
      <c r="A831" s="83"/>
      <c r="B831" s="83"/>
      <c r="C831" s="83"/>
      <c r="D831" s="83"/>
      <c r="E831" s="83"/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  <c r="R831" s="83"/>
      <c r="S831" s="83"/>
      <c r="T831" s="83"/>
      <c r="U831" s="83"/>
      <c r="V831" s="83"/>
      <c r="W831" s="83"/>
      <c r="X831" s="83"/>
      <c r="Y831" s="83"/>
      <c r="Z831" s="83"/>
    </row>
    <row r="832" spans="1:26" ht="15.75" customHeight="1" x14ac:dyDescent="0.2">
      <c r="A832" s="83"/>
      <c r="B832" s="83"/>
      <c r="C832" s="83"/>
      <c r="D832" s="83"/>
      <c r="E832" s="83"/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  <c r="R832" s="83"/>
      <c r="S832" s="83"/>
      <c r="T832" s="83"/>
      <c r="U832" s="83"/>
      <c r="V832" s="83"/>
      <c r="W832" s="83"/>
      <c r="X832" s="83"/>
      <c r="Y832" s="83"/>
      <c r="Z832" s="83"/>
    </row>
    <row r="833" spans="1:26" ht="15.75" customHeight="1" x14ac:dyDescent="0.2">
      <c r="A833" s="83"/>
      <c r="B833" s="83"/>
      <c r="C833" s="83"/>
      <c r="D833" s="83"/>
      <c r="E833" s="83"/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  <c r="R833" s="83"/>
      <c r="S833" s="83"/>
      <c r="T833" s="83"/>
      <c r="U833" s="83"/>
      <c r="V833" s="83"/>
      <c r="W833" s="83"/>
      <c r="X833" s="83"/>
      <c r="Y833" s="83"/>
      <c r="Z833" s="83"/>
    </row>
    <row r="834" spans="1:26" ht="15.75" customHeight="1" x14ac:dyDescent="0.2">
      <c r="A834" s="83"/>
      <c r="B834" s="83"/>
      <c r="C834" s="83"/>
      <c r="D834" s="83"/>
      <c r="E834" s="83"/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  <c r="R834" s="83"/>
      <c r="S834" s="83"/>
      <c r="T834" s="83"/>
      <c r="U834" s="83"/>
      <c r="V834" s="83"/>
      <c r="W834" s="83"/>
      <c r="X834" s="83"/>
      <c r="Y834" s="83"/>
      <c r="Z834" s="83"/>
    </row>
    <row r="835" spans="1:26" ht="15.75" customHeight="1" x14ac:dyDescent="0.2">
      <c r="A835" s="83"/>
      <c r="B835" s="83"/>
      <c r="C835" s="83"/>
      <c r="D835" s="83"/>
      <c r="E835" s="83"/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  <c r="R835" s="83"/>
      <c r="S835" s="83"/>
      <c r="T835" s="83"/>
      <c r="U835" s="83"/>
      <c r="V835" s="83"/>
      <c r="W835" s="83"/>
      <c r="X835" s="83"/>
      <c r="Y835" s="83"/>
      <c r="Z835" s="83"/>
    </row>
    <row r="836" spans="1:26" ht="15.75" customHeight="1" x14ac:dyDescent="0.2">
      <c r="A836" s="83"/>
      <c r="B836" s="83"/>
      <c r="C836" s="83"/>
      <c r="D836" s="83"/>
      <c r="E836" s="83"/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  <c r="R836" s="83"/>
      <c r="S836" s="83"/>
      <c r="T836" s="83"/>
      <c r="U836" s="83"/>
      <c r="V836" s="83"/>
      <c r="W836" s="83"/>
      <c r="X836" s="83"/>
      <c r="Y836" s="83"/>
      <c r="Z836" s="83"/>
    </row>
    <row r="837" spans="1:26" ht="15.75" customHeight="1" x14ac:dyDescent="0.2">
      <c r="A837" s="83"/>
      <c r="B837" s="83"/>
      <c r="C837" s="83"/>
      <c r="D837" s="83"/>
      <c r="E837" s="83"/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  <c r="R837" s="83"/>
      <c r="S837" s="83"/>
      <c r="T837" s="83"/>
      <c r="U837" s="83"/>
      <c r="V837" s="83"/>
      <c r="W837" s="83"/>
      <c r="X837" s="83"/>
      <c r="Y837" s="83"/>
      <c r="Z837" s="83"/>
    </row>
    <row r="838" spans="1:26" ht="15.75" customHeight="1" x14ac:dyDescent="0.2">
      <c r="A838" s="83"/>
      <c r="B838" s="83"/>
      <c r="C838" s="83"/>
      <c r="D838" s="83"/>
      <c r="E838" s="83"/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  <c r="R838" s="83"/>
      <c r="S838" s="83"/>
      <c r="T838" s="83"/>
      <c r="U838" s="83"/>
      <c r="V838" s="83"/>
      <c r="W838" s="83"/>
      <c r="X838" s="83"/>
      <c r="Y838" s="83"/>
      <c r="Z838" s="83"/>
    </row>
    <row r="839" spans="1:26" ht="15.75" customHeight="1" x14ac:dyDescent="0.2">
      <c r="A839" s="83"/>
      <c r="B839" s="83"/>
      <c r="C839" s="83"/>
      <c r="D839" s="83"/>
      <c r="E839" s="83"/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  <c r="R839" s="83"/>
      <c r="S839" s="83"/>
      <c r="T839" s="83"/>
      <c r="U839" s="83"/>
      <c r="V839" s="83"/>
      <c r="W839" s="83"/>
      <c r="X839" s="83"/>
      <c r="Y839" s="83"/>
      <c r="Z839" s="83"/>
    </row>
    <row r="840" spans="1:26" ht="15.75" customHeight="1" x14ac:dyDescent="0.2">
      <c r="A840" s="83"/>
      <c r="B840" s="83"/>
      <c r="C840" s="83"/>
      <c r="D840" s="83"/>
      <c r="E840" s="83"/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  <c r="R840" s="83"/>
      <c r="S840" s="83"/>
      <c r="T840" s="83"/>
      <c r="U840" s="83"/>
      <c r="V840" s="83"/>
      <c r="W840" s="83"/>
      <c r="X840" s="83"/>
      <c r="Y840" s="83"/>
      <c r="Z840" s="83"/>
    </row>
    <row r="841" spans="1:26" ht="15.75" customHeight="1" x14ac:dyDescent="0.2">
      <c r="A841" s="83"/>
      <c r="B841" s="83"/>
      <c r="C841" s="83"/>
      <c r="D841" s="83"/>
      <c r="E841" s="83"/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  <c r="R841" s="83"/>
      <c r="S841" s="83"/>
      <c r="T841" s="83"/>
      <c r="U841" s="83"/>
      <c r="V841" s="83"/>
      <c r="W841" s="83"/>
      <c r="X841" s="83"/>
      <c r="Y841" s="83"/>
      <c r="Z841" s="83"/>
    </row>
    <row r="842" spans="1:26" ht="15.75" customHeight="1" x14ac:dyDescent="0.2">
      <c r="A842" s="83"/>
      <c r="B842" s="83"/>
      <c r="C842" s="83"/>
      <c r="D842" s="83"/>
      <c r="E842" s="83"/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  <c r="R842" s="83"/>
      <c r="S842" s="83"/>
      <c r="T842" s="83"/>
      <c r="U842" s="83"/>
      <c r="V842" s="83"/>
      <c r="W842" s="83"/>
      <c r="X842" s="83"/>
      <c r="Y842" s="83"/>
      <c r="Z842" s="83"/>
    </row>
    <row r="843" spans="1:26" ht="15.75" customHeight="1" x14ac:dyDescent="0.2">
      <c r="A843" s="83"/>
      <c r="B843" s="83"/>
      <c r="C843" s="83"/>
      <c r="D843" s="83"/>
      <c r="E843" s="83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</row>
    <row r="844" spans="1:26" ht="15.75" customHeight="1" x14ac:dyDescent="0.2">
      <c r="A844" s="83"/>
      <c r="B844" s="83"/>
      <c r="C844" s="83"/>
      <c r="D844" s="83"/>
      <c r="E844" s="83"/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  <c r="R844" s="83"/>
      <c r="S844" s="83"/>
      <c r="T844" s="83"/>
      <c r="U844" s="83"/>
      <c r="V844" s="83"/>
      <c r="W844" s="83"/>
      <c r="X844" s="83"/>
      <c r="Y844" s="83"/>
      <c r="Z844" s="83"/>
    </row>
    <row r="845" spans="1:26" ht="15.75" customHeight="1" x14ac:dyDescent="0.2">
      <c r="A845" s="83"/>
      <c r="B845" s="83"/>
      <c r="C845" s="83"/>
      <c r="D845" s="83"/>
      <c r="E845" s="83"/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  <c r="R845" s="83"/>
      <c r="S845" s="83"/>
      <c r="T845" s="83"/>
      <c r="U845" s="83"/>
      <c r="V845" s="83"/>
      <c r="W845" s="83"/>
      <c r="X845" s="83"/>
      <c r="Y845" s="83"/>
      <c r="Z845" s="83"/>
    </row>
    <row r="846" spans="1:26" ht="15.75" customHeight="1" x14ac:dyDescent="0.2">
      <c r="A846" s="83"/>
      <c r="B846" s="83"/>
      <c r="C846" s="83"/>
      <c r="D846" s="83"/>
      <c r="E846" s="83"/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  <c r="R846" s="83"/>
      <c r="S846" s="83"/>
      <c r="T846" s="83"/>
      <c r="U846" s="83"/>
      <c r="V846" s="83"/>
      <c r="W846" s="83"/>
      <c r="X846" s="83"/>
      <c r="Y846" s="83"/>
      <c r="Z846" s="83"/>
    </row>
    <row r="847" spans="1:26" ht="15.75" customHeight="1" x14ac:dyDescent="0.2">
      <c r="A847" s="83"/>
      <c r="B847" s="83"/>
      <c r="C847" s="83"/>
      <c r="D847" s="83"/>
      <c r="E847" s="83"/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  <c r="R847" s="83"/>
      <c r="S847" s="83"/>
      <c r="T847" s="83"/>
      <c r="U847" s="83"/>
      <c r="V847" s="83"/>
      <c r="W847" s="83"/>
      <c r="X847" s="83"/>
      <c r="Y847" s="83"/>
      <c r="Z847" s="83"/>
    </row>
    <row r="848" spans="1:26" ht="15.75" customHeight="1" x14ac:dyDescent="0.2">
      <c r="A848" s="83"/>
      <c r="B848" s="83"/>
      <c r="C848" s="83"/>
      <c r="D848" s="83"/>
      <c r="E848" s="83"/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  <c r="R848" s="83"/>
      <c r="S848" s="83"/>
      <c r="T848" s="83"/>
      <c r="U848" s="83"/>
      <c r="V848" s="83"/>
      <c r="W848" s="83"/>
      <c r="X848" s="83"/>
      <c r="Y848" s="83"/>
      <c r="Z848" s="83"/>
    </row>
    <row r="849" spans="1:26" ht="15.75" customHeight="1" x14ac:dyDescent="0.2">
      <c r="A849" s="83"/>
      <c r="B849" s="83"/>
      <c r="C849" s="83"/>
      <c r="D849" s="83"/>
      <c r="E849" s="83"/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  <c r="R849" s="83"/>
      <c r="S849" s="83"/>
      <c r="T849" s="83"/>
      <c r="U849" s="83"/>
      <c r="V849" s="83"/>
      <c r="W849" s="83"/>
      <c r="X849" s="83"/>
      <c r="Y849" s="83"/>
      <c r="Z849" s="83"/>
    </row>
    <row r="850" spans="1:26" ht="15.75" customHeight="1" x14ac:dyDescent="0.2">
      <c r="A850" s="83"/>
      <c r="B850" s="83"/>
      <c r="C850" s="83"/>
      <c r="D850" s="83"/>
      <c r="E850" s="83"/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  <c r="R850" s="83"/>
      <c r="S850" s="83"/>
      <c r="T850" s="83"/>
      <c r="U850" s="83"/>
      <c r="V850" s="83"/>
      <c r="W850" s="83"/>
      <c r="X850" s="83"/>
      <c r="Y850" s="83"/>
      <c r="Z850" s="83"/>
    </row>
    <row r="851" spans="1:26" ht="15.75" customHeight="1" x14ac:dyDescent="0.2">
      <c r="A851" s="83"/>
      <c r="B851" s="83"/>
      <c r="C851" s="83"/>
      <c r="D851" s="83"/>
      <c r="E851" s="83"/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  <c r="R851" s="83"/>
      <c r="S851" s="83"/>
      <c r="T851" s="83"/>
      <c r="U851" s="83"/>
      <c r="V851" s="83"/>
      <c r="W851" s="83"/>
      <c r="X851" s="83"/>
      <c r="Y851" s="83"/>
      <c r="Z851" s="83"/>
    </row>
    <row r="852" spans="1:26" ht="15.75" customHeight="1" x14ac:dyDescent="0.2">
      <c r="A852" s="83"/>
      <c r="B852" s="83"/>
      <c r="C852" s="83"/>
      <c r="D852" s="83"/>
      <c r="E852" s="83"/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  <c r="R852" s="83"/>
      <c r="S852" s="83"/>
      <c r="T852" s="83"/>
      <c r="U852" s="83"/>
      <c r="V852" s="83"/>
      <c r="W852" s="83"/>
      <c r="X852" s="83"/>
      <c r="Y852" s="83"/>
      <c r="Z852" s="83"/>
    </row>
    <row r="853" spans="1:26" ht="15.75" customHeight="1" x14ac:dyDescent="0.2">
      <c r="A853" s="83"/>
      <c r="B853" s="83"/>
      <c r="C853" s="83"/>
      <c r="D853" s="83"/>
      <c r="E853" s="83"/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  <c r="R853" s="83"/>
      <c r="S853" s="83"/>
      <c r="T853" s="83"/>
      <c r="U853" s="83"/>
      <c r="V853" s="83"/>
      <c r="W853" s="83"/>
      <c r="X853" s="83"/>
      <c r="Y853" s="83"/>
      <c r="Z853" s="83"/>
    </row>
    <row r="854" spans="1:26" ht="15.75" customHeight="1" x14ac:dyDescent="0.2">
      <c r="A854" s="83"/>
      <c r="B854" s="83"/>
      <c r="C854" s="83"/>
      <c r="D854" s="83"/>
      <c r="E854" s="83"/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  <c r="R854" s="83"/>
      <c r="S854" s="83"/>
      <c r="T854" s="83"/>
      <c r="U854" s="83"/>
      <c r="V854" s="83"/>
      <c r="W854" s="83"/>
      <c r="X854" s="83"/>
      <c r="Y854" s="83"/>
      <c r="Z854" s="83"/>
    </row>
    <row r="855" spans="1:26" ht="15.75" customHeight="1" x14ac:dyDescent="0.2">
      <c r="A855" s="83"/>
      <c r="B855" s="83"/>
      <c r="C855" s="83"/>
      <c r="D855" s="83"/>
      <c r="E855" s="83"/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  <c r="R855" s="83"/>
      <c r="S855" s="83"/>
      <c r="T855" s="83"/>
      <c r="U855" s="83"/>
      <c r="V855" s="83"/>
      <c r="W855" s="83"/>
      <c r="X855" s="83"/>
      <c r="Y855" s="83"/>
      <c r="Z855" s="83"/>
    </row>
    <row r="856" spans="1:26" ht="15.75" customHeight="1" x14ac:dyDescent="0.2">
      <c r="A856" s="83"/>
      <c r="B856" s="83"/>
      <c r="C856" s="83"/>
      <c r="D856" s="83"/>
      <c r="E856" s="83"/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  <c r="R856" s="83"/>
      <c r="S856" s="83"/>
      <c r="T856" s="83"/>
      <c r="U856" s="83"/>
      <c r="V856" s="83"/>
      <c r="W856" s="83"/>
      <c r="X856" s="83"/>
      <c r="Y856" s="83"/>
      <c r="Z856" s="83"/>
    </row>
    <row r="857" spans="1:26" ht="15.75" customHeight="1" x14ac:dyDescent="0.2">
      <c r="A857" s="83"/>
      <c r="B857" s="83"/>
      <c r="C857" s="83"/>
      <c r="D857" s="83"/>
      <c r="E857" s="83"/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  <c r="R857" s="83"/>
      <c r="S857" s="83"/>
      <c r="T857" s="83"/>
      <c r="U857" s="83"/>
      <c r="V857" s="83"/>
      <c r="W857" s="83"/>
      <c r="X857" s="83"/>
      <c r="Y857" s="83"/>
      <c r="Z857" s="83"/>
    </row>
    <row r="858" spans="1:26" ht="15.75" customHeight="1" x14ac:dyDescent="0.2">
      <c r="A858" s="83"/>
      <c r="B858" s="83"/>
      <c r="C858" s="83"/>
      <c r="D858" s="83"/>
      <c r="E858" s="83"/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  <c r="R858" s="83"/>
      <c r="S858" s="83"/>
      <c r="T858" s="83"/>
      <c r="U858" s="83"/>
      <c r="V858" s="83"/>
      <c r="W858" s="83"/>
      <c r="X858" s="83"/>
      <c r="Y858" s="83"/>
      <c r="Z858" s="83"/>
    </row>
    <row r="859" spans="1:26" ht="15.75" customHeight="1" x14ac:dyDescent="0.2">
      <c r="A859" s="83"/>
      <c r="B859" s="83"/>
      <c r="C859" s="83"/>
      <c r="D859" s="83"/>
      <c r="E859" s="83"/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  <c r="R859" s="83"/>
      <c r="S859" s="83"/>
      <c r="T859" s="83"/>
      <c r="U859" s="83"/>
      <c r="V859" s="83"/>
      <c r="W859" s="83"/>
      <c r="X859" s="83"/>
      <c r="Y859" s="83"/>
      <c r="Z859" s="83"/>
    </row>
    <row r="860" spans="1:26" ht="15.75" customHeight="1" x14ac:dyDescent="0.2">
      <c r="A860" s="83"/>
      <c r="B860" s="83"/>
      <c r="C860" s="83"/>
      <c r="D860" s="83"/>
      <c r="E860" s="83"/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  <c r="R860" s="83"/>
      <c r="S860" s="83"/>
      <c r="T860" s="83"/>
      <c r="U860" s="83"/>
      <c r="V860" s="83"/>
      <c r="W860" s="83"/>
      <c r="X860" s="83"/>
      <c r="Y860" s="83"/>
      <c r="Z860" s="83"/>
    </row>
    <row r="861" spans="1:26" ht="15.75" customHeight="1" x14ac:dyDescent="0.2">
      <c r="A861" s="83"/>
      <c r="B861" s="83"/>
      <c r="C861" s="83"/>
      <c r="D861" s="83"/>
      <c r="E861" s="83"/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  <c r="R861" s="83"/>
      <c r="S861" s="83"/>
      <c r="T861" s="83"/>
      <c r="U861" s="83"/>
      <c r="V861" s="83"/>
      <c r="W861" s="83"/>
      <c r="X861" s="83"/>
      <c r="Y861" s="83"/>
      <c r="Z861" s="83"/>
    </row>
    <row r="862" spans="1:26" ht="15.75" customHeight="1" x14ac:dyDescent="0.2">
      <c r="A862" s="83"/>
      <c r="B862" s="83"/>
      <c r="C862" s="83"/>
      <c r="D862" s="83"/>
      <c r="E862" s="83"/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  <c r="R862" s="83"/>
      <c r="S862" s="83"/>
      <c r="T862" s="83"/>
      <c r="U862" s="83"/>
      <c r="V862" s="83"/>
      <c r="W862" s="83"/>
      <c r="X862" s="83"/>
      <c r="Y862" s="83"/>
      <c r="Z862" s="83"/>
    </row>
    <row r="863" spans="1:26" ht="15.75" customHeight="1" x14ac:dyDescent="0.2">
      <c r="A863" s="83"/>
      <c r="B863" s="83"/>
      <c r="C863" s="83"/>
      <c r="D863" s="83"/>
      <c r="E863" s="83"/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  <c r="R863" s="83"/>
      <c r="S863" s="83"/>
      <c r="T863" s="83"/>
      <c r="U863" s="83"/>
      <c r="V863" s="83"/>
      <c r="W863" s="83"/>
      <c r="X863" s="83"/>
      <c r="Y863" s="83"/>
      <c r="Z863" s="83"/>
    </row>
    <row r="864" spans="1:26" ht="15.75" customHeight="1" x14ac:dyDescent="0.2">
      <c r="A864" s="83"/>
      <c r="B864" s="83"/>
      <c r="C864" s="83"/>
      <c r="D864" s="83"/>
      <c r="E864" s="83"/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  <c r="R864" s="83"/>
      <c r="S864" s="83"/>
      <c r="T864" s="83"/>
      <c r="U864" s="83"/>
      <c r="V864" s="83"/>
      <c r="W864" s="83"/>
      <c r="X864" s="83"/>
      <c r="Y864" s="83"/>
      <c r="Z864" s="83"/>
    </row>
    <row r="865" spans="1:26" ht="15.75" customHeight="1" x14ac:dyDescent="0.2">
      <c r="A865" s="83"/>
      <c r="B865" s="83"/>
      <c r="C865" s="83"/>
      <c r="D865" s="83"/>
      <c r="E865" s="83"/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  <c r="R865" s="83"/>
      <c r="S865" s="83"/>
      <c r="T865" s="83"/>
      <c r="U865" s="83"/>
      <c r="V865" s="83"/>
      <c r="W865" s="83"/>
      <c r="X865" s="83"/>
      <c r="Y865" s="83"/>
      <c r="Z865" s="83"/>
    </row>
    <row r="866" spans="1:26" ht="15.75" customHeight="1" x14ac:dyDescent="0.2">
      <c r="A866" s="83"/>
      <c r="B866" s="83"/>
      <c r="C866" s="83"/>
      <c r="D866" s="83"/>
      <c r="E866" s="83"/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  <c r="R866" s="83"/>
      <c r="S866" s="83"/>
      <c r="T866" s="83"/>
      <c r="U866" s="83"/>
      <c r="V866" s="83"/>
      <c r="W866" s="83"/>
      <c r="X866" s="83"/>
      <c r="Y866" s="83"/>
      <c r="Z866" s="83"/>
    </row>
    <row r="867" spans="1:26" ht="15.75" customHeight="1" x14ac:dyDescent="0.2">
      <c r="A867" s="83"/>
      <c r="B867" s="83"/>
      <c r="C867" s="83"/>
      <c r="D867" s="83"/>
      <c r="E867" s="83"/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  <c r="R867" s="83"/>
      <c r="S867" s="83"/>
      <c r="T867" s="83"/>
      <c r="U867" s="83"/>
      <c r="V867" s="83"/>
      <c r="W867" s="83"/>
      <c r="X867" s="83"/>
      <c r="Y867" s="83"/>
      <c r="Z867" s="83"/>
    </row>
    <row r="868" spans="1:26" ht="15.75" customHeight="1" x14ac:dyDescent="0.2">
      <c r="A868" s="83"/>
      <c r="B868" s="83"/>
      <c r="C868" s="83"/>
      <c r="D868" s="83"/>
      <c r="E868" s="83"/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  <c r="R868" s="83"/>
      <c r="S868" s="83"/>
      <c r="T868" s="83"/>
      <c r="U868" s="83"/>
      <c r="V868" s="83"/>
      <c r="W868" s="83"/>
      <c r="X868" s="83"/>
      <c r="Y868" s="83"/>
      <c r="Z868" s="83"/>
    </row>
    <row r="869" spans="1:26" ht="15.75" customHeight="1" x14ac:dyDescent="0.2">
      <c r="A869" s="83"/>
      <c r="B869" s="83"/>
      <c r="C869" s="83"/>
      <c r="D869" s="83"/>
      <c r="E869" s="83"/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  <c r="R869" s="83"/>
      <c r="S869" s="83"/>
      <c r="T869" s="83"/>
      <c r="U869" s="83"/>
      <c r="V869" s="83"/>
      <c r="W869" s="83"/>
      <c r="X869" s="83"/>
      <c r="Y869" s="83"/>
      <c r="Z869" s="83"/>
    </row>
    <row r="870" spans="1:26" ht="15.75" customHeight="1" x14ac:dyDescent="0.2">
      <c r="A870" s="83"/>
      <c r="B870" s="83"/>
      <c r="C870" s="83"/>
      <c r="D870" s="83"/>
      <c r="E870" s="83"/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  <c r="R870" s="83"/>
      <c r="S870" s="83"/>
      <c r="T870" s="83"/>
      <c r="U870" s="83"/>
      <c r="V870" s="83"/>
      <c r="W870" s="83"/>
      <c r="X870" s="83"/>
      <c r="Y870" s="83"/>
      <c r="Z870" s="83"/>
    </row>
    <row r="871" spans="1:26" ht="15.75" customHeight="1" x14ac:dyDescent="0.2">
      <c r="A871" s="83"/>
      <c r="B871" s="83"/>
      <c r="C871" s="83"/>
      <c r="D871" s="83"/>
      <c r="E871" s="83"/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  <c r="R871" s="83"/>
      <c r="S871" s="83"/>
      <c r="T871" s="83"/>
      <c r="U871" s="83"/>
      <c r="V871" s="83"/>
      <c r="W871" s="83"/>
      <c r="X871" s="83"/>
      <c r="Y871" s="83"/>
      <c r="Z871" s="83"/>
    </row>
    <row r="872" spans="1:26" ht="15.75" customHeight="1" x14ac:dyDescent="0.2">
      <c r="A872" s="83"/>
      <c r="B872" s="83"/>
      <c r="C872" s="83"/>
      <c r="D872" s="83"/>
      <c r="E872" s="83"/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  <c r="R872" s="83"/>
      <c r="S872" s="83"/>
      <c r="T872" s="83"/>
      <c r="U872" s="83"/>
      <c r="V872" s="83"/>
      <c r="W872" s="83"/>
      <c r="X872" s="83"/>
      <c r="Y872" s="83"/>
      <c r="Z872" s="83"/>
    </row>
    <row r="873" spans="1:26" ht="15.75" customHeight="1" x14ac:dyDescent="0.2">
      <c r="A873" s="83"/>
      <c r="B873" s="83"/>
      <c r="C873" s="83"/>
      <c r="D873" s="83"/>
      <c r="E873" s="83"/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  <c r="R873" s="83"/>
      <c r="S873" s="83"/>
      <c r="T873" s="83"/>
      <c r="U873" s="83"/>
      <c r="V873" s="83"/>
      <c r="W873" s="83"/>
      <c r="X873" s="83"/>
      <c r="Y873" s="83"/>
      <c r="Z873" s="83"/>
    </row>
    <row r="874" spans="1:26" ht="15.75" customHeight="1" x14ac:dyDescent="0.2">
      <c r="A874" s="83"/>
      <c r="B874" s="83"/>
      <c r="C874" s="83"/>
      <c r="D874" s="83"/>
      <c r="E874" s="83"/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  <c r="R874" s="83"/>
      <c r="S874" s="83"/>
      <c r="T874" s="83"/>
      <c r="U874" s="83"/>
      <c r="V874" s="83"/>
      <c r="W874" s="83"/>
      <c r="X874" s="83"/>
      <c r="Y874" s="83"/>
      <c r="Z874" s="83"/>
    </row>
    <row r="875" spans="1:26" ht="15.75" customHeight="1" x14ac:dyDescent="0.2">
      <c r="A875" s="83"/>
      <c r="B875" s="83"/>
      <c r="C875" s="83"/>
      <c r="D875" s="83"/>
      <c r="E875" s="83"/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  <c r="R875" s="83"/>
      <c r="S875" s="83"/>
      <c r="T875" s="83"/>
      <c r="U875" s="83"/>
      <c r="V875" s="83"/>
      <c r="W875" s="83"/>
      <c r="X875" s="83"/>
      <c r="Y875" s="83"/>
      <c r="Z875" s="83"/>
    </row>
    <row r="876" spans="1:26" ht="15.75" customHeight="1" x14ac:dyDescent="0.2">
      <c r="A876" s="83"/>
      <c r="B876" s="83"/>
      <c r="C876" s="83"/>
      <c r="D876" s="83"/>
      <c r="E876" s="83"/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  <c r="R876" s="83"/>
      <c r="S876" s="83"/>
      <c r="T876" s="83"/>
      <c r="U876" s="83"/>
      <c r="V876" s="83"/>
      <c r="W876" s="83"/>
      <c r="X876" s="83"/>
      <c r="Y876" s="83"/>
      <c r="Z876" s="83"/>
    </row>
    <row r="877" spans="1:26" ht="15.75" customHeight="1" x14ac:dyDescent="0.2">
      <c r="A877" s="83"/>
      <c r="B877" s="83"/>
      <c r="C877" s="83"/>
      <c r="D877" s="83"/>
      <c r="E877" s="83"/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  <c r="R877" s="83"/>
      <c r="S877" s="83"/>
      <c r="T877" s="83"/>
      <c r="U877" s="83"/>
      <c r="V877" s="83"/>
      <c r="W877" s="83"/>
      <c r="X877" s="83"/>
      <c r="Y877" s="83"/>
      <c r="Z877" s="83"/>
    </row>
    <row r="878" spans="1:26" ht="15.75" customHeight="1" x14ac:dyDescent="0.2">
      <c r="A878" s="83"/>
      <c r="B878" s="83"/>
      <c r="C878" s="83"/>
      <c r="D878" s="83"/>
      <c r="E878" s="83"/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  <c r="R878" s="83"/>
      <c r="S878" s="83"/>
      <c r="T878" s="83"/>
      <c r="U878" s="83"/>
      <c r="V878" s="83"/>
      <c r="W878" s="83"/>
      <c r="X878" s="83"/>
      <c r="Y878" s="83"/>
      <c r="Z878" s="83"/>
    </row>
    <row r="879" spans="1:26" ht="15.75" customHeight="1" x14ac:dyDescent="0.2">
      <c r="A879" s="83"/>
      <c r="B879" s="83"/>
      <c r="C879" s="83"/>
      <c r="D879" s="83"/>
      <c r="E879" s="83"/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  <c r="R879" s="83"/>
      <c r="S879" s="83"/>
      <c r="T879" s="83"/>
      <c r="U879" s="83"/>
      <c r="V879" s="83"/>
      <c r="W879" s="83"/>
      <c r="X879" s="83"/>
      <c r="Y879" s="83"/>
      <c r="Z879" s="83"/>
    </row>
    <row r="880" spans="1:26" ht="15.75" customHeight="1" x14ac:dyDescent="0.2">
      <c r="A880" s="83"/>
      <c r="B880" s="83"/>
      <c r="C880" s="83"/>
      <c r="D880" s="83"/>
      <c r="E880" s="83"/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  <c r="R880" s="83"/>
      <c r="S880" s="83"/>
      <c r="T880" s="83"/>
      <c r="U880" s="83"/>
      <c r="V880" s="83"/>
      <c r="W880" s="83"/>
      <c r="X880" s="83"/>
      <c r="Y880" s="83"/>
      <c r="Z880" s="83"/>
    </row>
    <row r="881" spans="1:26" ht="15.75" customHeight="1" x14ac:dyDescent="0.2">
      <c r="A881" s="83"/>
      <c r="B881" s="83"/>
      <c r="C881" s="83"/>
      <c r="D881" s="83"/>
      <c r="E881" s="83"/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  <c r="R881" s="83"/>
      <c r="S881" s="83"/>
      <c r="T881" s="83"/>
      <c r="U881" s="83"/>
      <c r="V881" s="83"/>
      <c r="W881" s="83"/>
      <c r="X881" s="83"/>
      <c r="Y881" s="83"/>
      <c r="Z881" s="83"/>
    </row>
    <row r="882" spans="1:26" ht="15.75" customHeight="1" x14ac:dyDescent="0.2">
      <c r="A882" s="83"/>
      <c r="B882" s="83"/>
      <c r="C882" s="83"/>
      <c r="D882" s="83"/>
      <c r="E882" s="83"/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  <c r="R882" s="83"/>
      <c r="S882" s="83"/>
      <c r="T882" s="83"/>
      <c r="U882" s="83"/>
      <c r="V882" s="83"/>
      <c r="W882" s="83"/>
      <c r="X882" s="83"/>
      <c r="Y882" s="83"/>
      <c r="Z882" s="83"/>
    </row>
    <row r="883" spans="1:26" ht="15.75" customHeight="1" x14ac:dyDescent="0.2">
      <c r="A883" s="83"/>
      <c r="B883" s="83"/>
      <c r="C883" s="83"/>
      <c r="D883" s="83"/>
      <c r="E883" s="83"/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  <c r="R883" s="83"/>
      <c r="S883" s="83"/>
      <c r="T883" s="83"/>
      <c r="U883" s="83"/>
      <c r="V883" s="83"/>
      <c r="W883" s="83"/>
      <c r="X883" s="83"/>
      <c r="Y883" s="83"/>
      <c r="Z883" s="83"/>
    </row>
    <row r="884" spans="1:26" ht="15.75" customHeight="1" x14ac:dyDescent="0.2">
      <c r="A884" s="83"/>
      <c r="B884" s="83"/>
      <c r="C884" s="83"/>
      <c r="D884" s="83"/>
      <c r="E884" s="83"/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  <c r="R884" s="83"/>
      <c r="S884" s="83"/>
      <c r="T884" s="83"/>
      <c r="U884" s="83"/>
      <c r="V884" s="83"/>
      <c r="W884" s="83"/>
      <c r="X884" s="83"/>
      <c r="Y884" s="83"/>
      <c r="Z884" s="83"/>
    </row>
    <row r="885" spans="1:26" ht="15.75" customHeight="1" x14ac:dyDescent="0.2">
      <c r="A885" s="83"/>
      <c r="B885" s="83"/>
      <c r="C885" s="83"/>
      <c r="D885" s="83"/>
      <c r="E885" s="83"/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  <c r="R885" s="83"/>
      <c r="S885" s="83"/>
      <c r="T885" s="83"/>
      <c r="U885" s="83"/>
      <c r="V885" s="83"/>
      <c r="W885" s="83"/>
      <c r="X885" s="83"/>
      <c r="Y885" s="83"/>
      <c r="Z885" s="83"/>
    </row>
    <row r="886" spans="1:26" ht="15.75" customHeight="1" x14ac:dyDescent="0.2">
      <c r="A886" s="83"/>
      <c r="B886" s="83"/>
      <c r="C886" s="83"/>
      <c r="D886" s="83"/>
      <c r="E886" s="83"/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  <c r="R886" s="83"/>
      <c r="S886" s="83"/>
      <c r="T886" s="83"/>
      <c r="U886" s="83"/>
      <c r="V886" s="83"/>
      <c r="W886" s="83"/>
      <c r="X886" s="83"/>
      <c r="Y886" s="83"/>
      <c r="Z886" s="83"/>
    </row>
    <row r="887" spans="1:26" ht="15.75" customHeight="1" x14ac:dyDescent="0.2">
      <c r="A887" s="83"/>
      <c r="B887" s="83"/>
      <c r="C887" s="83"/>
      <c r="D887" s="83"/>
      <c r="E887" s="83"/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  <c r="R887" s="83"/>
      <c r="S887" s="83"/>
      <c r="T887" s="83"/>
      <c r="U887" s="83"/>
      <c r="V887" s="83"/>
      <c r="W887" s="83"/>
      <c r="X887" s="83"/>
      <c r="Y887" s="83"/>
      <c r="Z887" s="83"/>
    </row>
    <row r="888" spans="1:26" ht="15.75" customHeight="1" x14ac:dyDescent="0.2">
      <c r="A888" s="83"/>
      <c r="B888" s="83"/>
      <c r="C888" s="83"/>
      <c r="D888" s="83"/>
      <c r="E888" s="83"/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  <c r="R888" s="83"/>
      <c r="S888" s="83"/>
      <c r="T888" s="83"/>
      <c r="U888" s="83"/>
      <c r="V888" s="83"/>
      <c r="W888" s="83"/>
      <c r="X888" s="83"/>
      <c r="Y888" s="83"/>
      <c r="Z888" s="83"/>
    </row>
    <row r="889" spans="1:26" ht="15.75" customHeight="1" x14ac:dyDescent="0.2">
      <c r="A889" s="83"/>
      <c r="B889" s="83"/>
      <c r="C889" s="83"/>
      <c r="D889" s="83"/>
      <c r="E889" s="83"/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  <c r="R889" s="83"/>
      <c r="S889" s="83"/>
      <c r="T889" s="83"/>
      <c r="U889" s="83"/>
      <c r="V889" s="83"/>
      <c r="W889" s="83"/>
      <c r="X889" s="83"/>
      <c r="Y889" s="83"/>
      <c r="Z889" s="83"/>
    </row>
    <row r="890" spans="1:26" ht="15.75" customHeight="1" x14ac:dyDescent="0.2">
      <c r="A890" s="83"/>
      <c r="B890" s="83"/>
      <c r="C890" s="83"/>
      <c r="D890" s="83"/>
      <c r="E890" s="83"/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  <c r="R890" s="83"/>
      <c r="S890" s="83"/>
      <c r="T890" s="83"/>
      <c r="U890" s="83"/>
      <c r="V890" s="83"/>
      <c r="W890" s="83"/>
      <c r="X890" s="83"/>
      <c r="Y890" s="83"/>
      <c r="Z890" s="83"/>
    </row>
    <row r="891" spans="1:26" ht="15.75" customHeight="1" x14ac:dyDescent="0.2">
      <c r="A891" s="83"/>
      <c r="B891" s="83"/>
      <c r="C891" s="83"/>
      <c r="D891" s="83"/>
      <c r="E891" s="83"/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  <c r="R891" s="83"/>
      <c r="S891" s="83"/>
      <c r="T891" s="83"/>
      <c r="U891" s="83"/>
      <c r="V891" s="83"/>
      <c r="W891" s="83"/>
      <c r="X891" s="83"/>
      <c r="Y891" s="83"/>
      <c r="Z891" s="83"/>
    </row>
    <row r="892" spans="1:26" ht="15.75" customHeight="1" x14ac:dyDescent="0.2">
      <c r="A892" s="83"/>
      <c r="B892" s="83"/>
      <c r="C892" s="83"/>
      <c r="D892" s="83"/>
      <c r="E892" s="83"/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  <c r="R892" s="83"/>
      <c r="S892" s="83"/>
      <c r="T892" s="83"/>
      <c r="U892" s="83"/>
      <c r="V892" s="83"/>
      <c r="W892" s="83"/>
      <c r="X892" s="83"/>
      <c r="Y892" s="83"/>
      <c r="Z892" s="83"/>
    </row>
    <row r="893" spans="1:26" ht="15.75" customHeight="1" x14ac:dyDescent="0.2">
      <c r="A893" s="83"/>
      <c r="B893" s="83"/>
      <c r="C893" s="83"/>
      <c r="D893" s="83"/>
      <c r="E893" s="83"/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  <c r="R893" s="83"/>
      <c r="S893" s="83"/>
      <c r="T893" s="83"/>
      <c r="U893" s="83"/>
      <c r="V893" s="83"/>
      <c r="W893" s="83"/>
      <c r="X893" s="83"/>
      <c r="Y893" s="83"/>
      <c r="Z893" s="83"/>
    </row>
    <row r="894" spans="1:26" ht="15.75" customHeight="1" x14ac:dyDescent="0.2">
      <c r="A894" s="83"/>
      <c r="B894" s="83"/>
      <c r="C894" s="83"/>
      <c r="D894" s="83"/>
      <c r="E894" s="83"/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  <c r="R894" s="83"/>
      <c r="S894" s="83"/>
      <c r="T894" s="83"/>
      <c r="U894" s="83"/>
      <c r="V894" s="83"/>
      <c r="W894" s="83"/>
      <c r="X894" s="83"/>
      <c r="Y894" s="83"/>
      <c r="Z894" s="83"/>
    </row>
    <row r="895" spans="1:26" ht="15.75" customHeight="1" x14ac:dyDescent="0.2">
      <c r="A895" s="83"/>
      <c r="B895" s="83"/>
      <c r="C895" s="83"/>
      <c r="D895" s="83"/>
      <c r="E895" s="83"/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  <c r="R895" s="83"/>
      <c r="S895" s="83"/>
      <c r="T895" s="83"/>
      <c r="U895" s="83"/>
      <c r="V895" s="83"/>
      <c r="W895" s="83"/>
      <c r="X895" s="83"/>
      <c r="Y895" s="83"/>
      <c r="Z895" s="83"/>
    </row>
    <row r="896" spans="1:26" ht="15.75" customHeight="1" x14ac:dyDescent="0.2">
      <c r="A896" s="83"/>
      <c r="B896" s="83"/>
      <c r="C896" s="83"/>
      <c r="D896" s="83"/>
      <c r="E896" s="83"/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  <c r="R896" s="83"/>
      <c r="S896" s="83"/>
      <c r="T896" s="83"/>
      <c r="U896" s="83"/>
      <c r="V896" s="83"/>
      <c r="W896" s="83"/>
      <c r="X896" s="83"/>
      <c r="Y896" s="83"/>
      <c r="Z896" s="83"/>
    </row>
    <row r="897" spans="1:26" ht="15.75" customHeight="1" x14ac:dyDescent="0.2">
      <c r="A897" s="83"/>
      <c r="B897" s="83"/>
      <c r="C897" s="83"/>
      <c r="D897" s="83"/>
      <c r="E897" s="83"/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  <c r="R897" s="83"/>
      <c r="S897" s="83"/>
      <c r="T897" s="83"/>
      <c r="U897" s="83"/>
      <c r="V897" s="83"/>
      <c r="W897" s="83"/>
      <c r="X897" s="83"/>
      <c r="Y897" s="83"/>
      <c r="Z897" s="83"/>
    </row>
    <row r="898" spans="1:26" ht="15.75" customHeight="1" x14ac:dyDescent="0.2">
      <c r="A898" s="83"/>
      <c r="B898" s="83"/>
      <c r="C898" s="83"/>
      <c r="D898" s="83"/>
      <c r="E898" s="83"/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  <c r="R898" s="83"/>
      <c r="S898" s="83"/>
      <c r="T898" s="83"/>
      <c r="U898" s="83"/>
      <c r="V898" s="83"/>
      <c r="W898" s="83"/>
      <c r="X898" s="83"/>
      <c r="Y898" s="83"/>
      <c r="Z898" s="83"/>
    </row>
    <row r="899" spans="1:26" ht="15.75" customHeight="1" x14ac:dyDescent="0.2">
      <c r="A899" s="83"/>
      <c r="B899" s="83"/>
      <c r="C899" s="83"/>
      <c r="D899" s="83"/>
      <c r="E899" s="83"/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  <c r="R899" s="83"/>
      <c r="S899" s="83"/>
      <c r="T899" s="83"/>
      <c r="U899" s="83"/>
      <c r="V899" s="83"/>
      <c r="W899" s="83"/>
      <c r="X899" s="83"/>
      <c r="Y899" s="83"/>
      <c r="Z899" s="83"/>
    </row>
    <row r="900" spans="1:26" ht="15.75" customHeight="1" x14ac:dyDescent="0.2">
      <c r="A900" s="83"/>
      <c r="B900" s="83"/>
      <c r="C900" s="83"/>
      <c r="D900" s="83"/>
      <c r="E900" s="83"/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  <c r="R900" s="83"/>
      <c r="S900" s="83"/>
      <c r="T900" s="83"/>
      <c r="U900" s="83"/>
      <c r="V900" s="83"/>
      <c r="W900" s="83"/>
      <c r="X900" s="83"/>
      <c r="Y900" s="83"/>
      <c r="Z900" s="83"/>
    </row>
    <row r="901" spans="1:26" ht="15.75" customHeight="1" x14ac:dyDescent="0.2">
      <c r="A901" s="83"/>
      <c r="B901" s="83"/>
      <c r="C901" s="83"/>
      <c r="D901" s="83"/>
      <c r="E901" s="83"/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  <c r="R901" s="83"/>
      <c r="S901" s="83"/>
      <c r="T901" s="83"/>
      <c r="U901" s="83"/>
      <c r="V901" s="83"/>
      <c r="W901" s="83"/>
      <c r="X901" s="83"/>
      <c r="Y901" s="83"/>
      <c r="Z901" s="83"/>
    </row>
    <row r="902" spans="1:26" ht="15.75" customHeight="1" x14ac:dyDescent="0.2">
      <c r="A902" s="83"/>
      <c r="B902" s="83"/>
      <c r="C902" s="83"/>
      <c r="D902" s="83"/>
      <c r="E902" s="83"/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  <c r="R902" s="83"/>
      <c r="S902" s="83"/>
      <c r="T902" s="83"/>
      <c r="U902" s="83"/>
      <c r="V902" s="83"/>
      <c r="W902" s="83"/>
      <c r="X902" s="83"/>
      <c r="Y902" s="83"/>
      <c r="Z902" s="83"/>
    </row>
    <row r="903" spans="1:26" ht="15.75" customHeight="1" x14ac:dyDescent="0.2">
      <c r="A903" s="83"/>
      <c r="B903" s="83"/>
      <c r="C903" s="83"/>
      <c r="D903" s="83"/>
      <c r="E903" s="83"/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  <c r="R903" s="83"/>
      <c r="S903" s="83"/>
      <c r="T903" s="83"/>
      <c r="U903" s="83"/>
      <c r="V903" s="83"/>
      <c r="W903" s="83"/>
      <c r="X903" s="83"/>
      <c r="Y903" s="83"/>
      <c r="Z903" s="83"/>
    </row>
    <row r="904" spans="1:26" ht="15.75" customHeight="1" x14ac:dyDescent="0.2">
      <c r="A904" s="83"/>
      <c r="B904" s="83"/>
      <c r="C904" s="83"/>
      <c r="D904" s="83"/>
      <c r="E904" s="83"/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  <c r="R904" s="83"/>
      <c r="S904" s="83"/>
      <c r="T904" s="83"/>
      <c r="U904" s="83"/>
      <c r="V904" s="83"/>
      <c r="W904" s="83"/>
      <c r="X904" s="83"/>
      <c r="Y904" s="83"/>
      <c r="Z904" s="83"/>
    </row>
    <row r="905" spans="1:26" ht="15.75" customHeight="1" x14ac:dyDescent="0.2">
      <c r="A905" s="83"/>
      <c r="B905" s="83"/>
      <c r="C905" s="83"/>
      <c r="D905" s="83"/>
      <c r="E905" s="83"/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  <c r="R905" s="83"/>
      <c r="S905" s="83"/>
      <c r="T905" s="83"/>
      <c r="U905" s="83"/>
      <c r="V905" s="83"/>
      <c r="W905" s="83"/>
      <c r="X905" s="83"/>
      <c r="Y905" s="83"/>
      <c r="Z905" s="83"/>
    </row>
    <row r="906" spans="1:26" ht="15.75" customHeight="1" x14ac:dyDescent="0.2">
      <c r="A906" s="83"/>
      <c r="B906" s="83"/>
      <c r="C906" s="83"/>
      <c r="D906" s="83"/>
      <c r="E906" s="83"/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  <c r="R906" s="83"/>
      <c r="S906" s="83"/>
      <c r="T906" s="83"/>
      <c r="U906" s="83"/>
      <c r="V906" s="83"/>
      <c r="W906" s="83"/>
      <c r="X906" s="83"/>
      <c r="Y906" s="83"/>
      <c r="Z906" s="83"/>
    </row>
    <row r="907" spans="1:26" ht="15.75" customHeight="1" x14ac:dyDescent="0.2">
      <c r="A907" s="83"/>
      <c r="B907" s="83"/>
      <c r="C907" s="83"/>
      <c r="D907" s="83"/>
      <c r="E907" s="83"/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  <c r="R907" s="83"/>
      <c r="S907" s="83"/>
      <c r="T907" s="83"/>
      <c r="U907" s="83"/>
      <c r="V907" s="83"/>
      <c r="W907" s="83"/>
      <c r="X907" s="83"/>
      <c r="Y907" s="83"/>
      <c r="Z907" s="83"/>
    </row>
    <row r="908" spans="1:26" ht="15.75" customHeight="1" x14ac:dyDescent="0.2">
      <c r="A908" s="83"/>
      <c r="B908" s="83"/>
      <c r="C908" s="83"/>
      <c r="D908" s="83"/>
      <c r="E908" s="83"/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  <c r="R908" s="83"/>
      <c r="S908" s="83"/>
      <c r="T908" s="83"/>
      <c r="U908" s="83"/>
      <c r="V908" s="83"/>
      <c r="W908" s="83"/>
      <c r="X908" s="83"/>
      <c r="Y908" s="83"/>
      <c r="Z908" s="83"/>
    </row>
    <row r="909" spans="1:26" ht="15.75" customHeight="1" x14ac:dyDescent="0.2">
      <c r="A909" s="83"/>
      <c r="B909" s="83"/>
      <c r="C909" s="83"/>
      <c r="D909" s="83"/>
      <c r="E909" s="83"/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  <c r="R909" s="83"/>
      <c r="S909" s="83"/>
      <c r="T909" s="83"/>
      <c r="U909" s="83"/>
      <c r="V909" s="83"/>
      <c r="W909" s="83"/>
      <c r="X909" s="83"/>
      <c r="Y909" s="83"/>
      <c r="Z909" s="83"/>
    </row>
    <row r="910" spans="1:26" ht="15.75" customHeight="1" x14ac:dyDescent="0.2">
      <c r="A910" s="83"/>
      <c r="B910" s="83"/>
      <c r="C910" s="83"/>
      <c r="D910" s="83"/>
      <c r="E910" s="83"/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  <c r="R910" s="83"/>
      <c r="S910" s="83"/>
      <c r="T910" s="83"/>
      <c r="U910" s="83"/>
      <c r="V910" s="83"/>
      <c r="W910" s="83"/>
      <c r="X910" s="83"/>
      <c r="Y910" s="83"/>
      <c r="Z910" s="83"/>
    </row>
    <row r="911" spans="1:26" ht="15.75" customHeight="1" x14ac:dyDescent="0.2">
      <c r="A911" s="83"/>
      <c r="B911" s="83"/>
      <c r="C911" s="83"/>
      <c r="D911" s="83"/>
      <c r="E911" s="83"/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  <c r="R911" s="83"/>
      <c r="S911" s="83"/>
      <c r="T911" s="83"/>
      <c r="U911" s="83"/>
      <c r="V911" s="83"/>
      <c r="W911" s="83"/>
      <c r="X911" s="83"/>
      <c r="Y911" s="83"/>
      <c r="Z911" s="83"/>
    </row>
    <row r="912" spans="1:26" ht="15.75" customHeight="1" x14ac:dyDescent="0.2">
      <c r="A912" s="83"/>
      <c r="B912" s="83"/>
      <c r="C912" s="83"/>
      <c r="D912" s="83"/>
      <c r="E912" s="83"/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  <c r="R912" s="83"/>
      <c r="S912" s="83"/>
      <c r="T912" s="83"/>
      <c r="U912" s="83"/>
      <c r="V912" s="83"/>
      <c r="W912" s="83"/>
      <c r="X912" s="83"/>
      <c r="Y912" s="83"/>
      <c r="Z912" s="83"/>
    </row>
    <row r="913" spans="1:26" ht="15.75" customHeight="1" x14ac:dyDescent="0.2">
      <c r="A913" s="83"/>
      <c r="B913" s="83"/>
      <c r="C913" s="83"/>
      <c r="D913" s="83"/>
      <c r="E913" s="83"/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  <c r="R913" s="83"/>
      <c r="S913" s="83"/>
      <c r="T913" s="83"/>
      <c r="U913" s="83"/>
      <c r="V913" s="83"/>
      <c r="W913" s="83"/>
      <c r="X913" s="83"/>
      <c r="Y913" s="83"/>
      <c r="Z913" s="83"/>
    </row>
    <row r="914" spans="1:26" ht="15.75" customHeight="1" x14ac:dyDescent="0.2">
      <c r="A914" s="83"/>
      <c r="B914" s="83"/>
      <c r="C914" s="83"/>
      <c r="D914" s="83"/>
      <c r="E914" s="83"/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  <c r="R914" s="83"/>
      <c r="S914" s="83"/>
      <c r="T914" s="83"/>
      <c r="U914" s="83"/>
      <c r="V914" s="83"/>
      <c r="W914" s="83"/>
      <c r="X914" s="83"/>
      <c r="Y914" s="83"/>
      <c r="Z914" s="83"/>
    </row>
    <row r="915" spans="1:26" ht="15.75" customHeight="1" x14ac:dyDescent="0.2">
      <c r="A915" s="83"/>
      <c r="B915" s="83"/>
      <c r="C915" s="83"/>
      <c r="D915" s="83"/>
      <c r="E915" s="83"/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  <c r="R915" s="83"/>
      <c r="S915" s="83"/>
      <c r="T915" s="83"/>
      <c r="U915" s="83"/>
      <c r="V915" s="83"/>
      <c r="W915" s="83"/>
      <c r="X915" s="83"/>
      <c r="Y915" s="83"/>
      <c r="Z915" s="83"/>
    </row>
    <row r="916" spans="1:26" ht="15.75" customHeight="1" x14ac:dyDescent="0.2">
      <c r="A916" s="83"/>
      <c r="B916" s="83"/>
      <c r="C916" s="83"/>
      <c r="D916" s="83"/>
      <c r="E916" s="83"/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  <c r="R916" s="83"/>
      <c r="S916" s="83"/>
      <c r="T916" s="83"/>
      <c r="U916" s="83"/>
      <c r="V916" s="83"/>
      <c r="W916" s="83"/>
      <c r="X916" s="83"/>
      <c r="Y916" s="83"/>
      <c r="Z916" s="83"/>
    </row>
    <row r="917" spans="1:26" ht="15.75" customHeight="1" x14ac:dyDescent="0.2">
      <c r="A917" s="83"/>
      <c r="B917" s="83"/>
      <c r="C917" s="83"/>
      <c r="D917" s="83"/>
      <c r="E917" s="83"/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  <c r="R917" s="83"/>
      <c r="S917" s="83"/>
      <c r="T917" s="83"/>
      <c r="U917" s="83"/>
      <c r="V917" s="83"/>
      <c r="W917" s="83"/>
      <c r="X917" s="83"/>
      <c r="Y917" s="83"/>
      <c r="Z917" s="83"/>
    </row>
    <row r="918" spans="1:26" ht="15.75" customHeight="1" x14ac:dyDescent="0.2">
      <c r="A918" s="83"/>
      <c r="B918" s="83"/>
      <c r="C918" s="83"/>
      <c r="D918" s="83"/>
      <c r="E918" s="83"/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  <c r="R918" s="83"/>
      <c r="S918" s="83"/>
      <c r="T918" s="83"/>
      <c r="U918" s="83"/>
      <c r="V918" s="83"/>
      <c r="W918" s="83"/>
      <c r="X918" s="83"/>
      <c r="Y918" s="83"/>
      <c r="Z918" s="83"/>
    </row>
    <row r="919" spans="1:26" ht="15.75" customHeight="1" x14ac:dyDescent="0.2">
      <c r="A919" s="83"/>
      <c r="B919" s="83"/>
      <c r="C919" s="83"/>
      <c r="D919" s="83"/>
      <c r="E919" s="83"/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  <c r="R919" s="83"/>
      <c r="S919" s="83"/>
      <c r="T919" s="83"/>
      <c r="U919" s="83"/>
      <c r="V919" s="83"/>
      <c r="W919" s="83"/>
      <c r="X919" s="83"/>
      <c r="Y919" s="83"/>
      <c r="Z919" s="83"/>
    </row>
    <row r="920" spans="1:26" ht="15.75" customHeight="1" x14ac:dyDescent="0.2">
      <c r="A920" s="83"/>
      <c r="B920" s="83"/>
      <c r="C920" s="83"/>
      <c r="D920" s="83"/>
      <c r="E920" s="83"/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  <c r="R920" s="83"/>
      <c r="S920" s="83"/>
      <c r="T920" s="83"/>
      <c r="U920" s="83"/>
      <c r="V920" s="83"/>
      <c r="W920" s="83"/>
      <c r="X920" s="83"/>
      <c r="Y920" s="83"/>
      <c r="Z920" s="83"/>
    </row>
    <row r="921" spans="1:26" ht="15.75" customHeight="1" x14ac:dyDescent="0.2">
      <c r="A921" s="83"/>
      <c r="B921" s="83"/>
      <c r="C921" s="83"/>
      <c r="D921" s="83"/>
      <c r="E921" s="83"/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  <c r="R921" s="83"/>
      <c r="S921" s="83"/>
      <c r="T921" s="83"/>
      <c r="U921" s="83"/>
      <c r="V921" s="83"/>
      <c r="W921" s="83"/>
      <c r="X921" s="83"/>
      <c r="Y921" s="83"/>
      <c r="Z921" s="83"/>
    </row>
    <row r="922" spans="1:26" ht="15.75" customHeight="1" x14ac:dyDescent="0.2">
      <c r="A922" s="83"/>
      <c r="B922" s="83"/>
      <c r="C922" s="83"/>
      <c r="D922" s="83"/>
      <c r="E922" s="83"/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  <c r="R922" s="83"/>
      <c r="S922" s="83"/>
      <c r="T922" s="83"/>
      <c r="U922" s="83"/>
      <c r="V922" s="83"/>
      <c r="W922" s="83"/>
      <c r="X922" s="83"/>
      <c r="Y922" s="83"/>
      <c r="Z922" s="83"/>
    </row>
    <row r="923" spans="1:26" ht="15.75" customHeight="1" x14ac:dyDescent="0.2">
      <c r="A923" s="83"/>
      <c r="B923" s="83"/>
      <c r="C923" s="83"/>
      <c r="D923" s="83"/>
      <c r="E923" s="83"/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  <c r="R923" s="83"/>
      <c r="S923" s="83"/>
      <c r="T923" s="83"/>
      <c r="U923" s="83"/>
      <c r="V923" s="83"/>
      <c r="W923" s="83"/>
      <c r="X923" s="83"/>
      <c r="Y923" s="83"/>
      <c r="Z923" s="83"/>
    </row>
    <row r="924" spans="1:26" ht="15.75" customHeight="1" x14ac:dyDescent="0.2">
      <c r="A924" s="83"/>
      <c r="B924" s="83"/>
      <c r="C924" s="83"/>
      <c r="D924" s="83"/>
      <c r="E924" s="83"/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  <c r="R924" s="83"/>
      <c r="S924" s="83"/>
      <c r="T924" s="83"/>
      <c r="U924" s="83"/>
      <c r="V924" s="83"/>
      <c r="W924" s="83"/>
      <c r="X924" s="83"/>
      <c r="Y924" s="83"/>
      <c r="Z924" s="83"/>
    </row>
    <row r="925" spans="1:26" ht="15.75" customHeight="1" x14ac:dyDescent="0.2">
      <c r="A925" s="83"/>
      <c r="B925" s="83"/>
      <c r="C925" s="83"/>
      <c r="D925" s="83"/>
      <c r="E925" s="83"/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  <c r="R925" s="83"/>
      <c r="S925" s="83"/>
      <c r="T925" s="83"/>
      <c r="U925" s="83"/>
      <c r="V925" s="83"/>
      <c r="W925" s="83"/>
      <c r="X925" s="83"/>
      <c r="Y925" s="83"/>
      <c r="Z925" s="83"/>
    </row>
    <row r="926" spans="1:26" ht="15.75" customHeight="1" x14ac:dyDescent="0.2">
      <c r="A926" s="83"/>
      <c r="B926" s="83"/>
      <c r="C926" s="83"/>
      <c r="D926" s="83"/>
      <c r="E926" s="83"/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  <c r="R926" s="83"/>
      <c r="S926" s="83"/>
      <c r="T926" s="83"/>
      <c r="U926" s="83"/>
      <c r="V926" s="83"/>
      <c r="W926" s="83"/>
      <c r="X926" s="83"/>
      <c r="Y926" s="83"/>
      <c r="Z926" s="83"/>
    </row>
    <row r="927" spans="1:26" ht="15.75" customHeight="1" x14ac:dyDescent="0.2">
      <c r="A927" s="83"/>
      <c r="B927" s="83"/>
      <c r="C927" s="83"/>
      <c r="D927" s="83"/>
      <c r="E927" s="83"/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  <c r="R927" s="83"/>
      <c r="S927" s="83"/>
      <c r="T927" s="83"/>
      <c r="U927" s="83"/>
      <c r="V927" s="83"/>
      <c r="W927" s="83"/>
      <c r="X927" s="83"/>
      <c r="Y927" s="83"/>
      <c r="Z927" s="83"/>
    </row>
    <row r="928" spans="1:26" ht="15.75" customHeight="1" x14ac:dyDescent="0.2">
      <c r="A928" s="83"/>
      <c r="B928" s="83"/>
      <c r="C928" s="83"/>
      <c r="D928" s="83"/>
      <c r="E928" s="83"/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  <c r="R928" s="83"/>
      <c r="S928" s="83"/>
      <c r="T928" s="83"/>
      <c r="U928" s="83"/>
      <c r="V928" s="83"/>
      <c r="W928" s="83"/>
      <c r="X928" s="83"/>
      <c r="Y928" s="83"/>
      <c r="Z928" s="83"/>
    </row>
    <row r="929" spans="1:26" ht="15.75" customHeight="1" x14ac:dyDescent="0.2">
      <c r="A929" s="83"/>
      <c r="B929" s="83"/>
      <c r="C929" s="83"/>
      <c r="D929" s="83"/>
      <c r="E929" s="83"/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  <c r="R929" s="83"/>
      <c r="S929" s="83"/>
      <c r="T929" s="83"/>
      <c r="U929" s="83"/>
      <c r="V929" s="83"/>
      <c r="W929" s="83"/>
      <c r="X929" s="83"/>
      <c r="Y929" s="83"/>
      <c r="Z929" s="83"/>
    </row>
    <row r="930" spans="1:26" ht="15.75" customHeight="1" x14ac:dyDescent="0.2">
      <c r="A930" s="83"/>
      <c r="B930" s="83"/>
      <c r="C930" s="83"/>
      <c r="D930" s="83"/>
      <c r="E930" s="83"/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  <c r="R930" s="83"/>
      <c r="S930" s="83"/>
      <c r="T930" s="83"/>
      <c r="U930" s="83"/>
      <c r="V930" s="83"/>
      <c r="W930" s="83"/>
      <c r="X930" s="83"/>
      <c r="Y930" s="83"/>
      <c r="Z930" s="83"/>
    </row>
    <row r="931" spans="1:26" ht="15.75" customHeight="1" x14ac:dyDescent="0.2">
      <c r="A931" s="83"/>
      <c r="B931" s="83"/>
      <c r="C931" s="83"/>
      <c r="D931" s="83"/>
      <c r="E931" s="83"/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  <c r="R931" s="83"/>
      <c r="S931" s="83"/>
      <c r="T931" s="83"/>
      <c r="U931" s="83"/>
      <c r="V931" s="83"/>
      <c r="W931" s="83"/>
      <c r="X931" s="83"/>
      <c r="Y931" s="83"/>
      <c r="Z931" s="83"/>
    </row>
    <row r="932" spans="1:26" ht="15.75" customHeight="1" x14ac:dyDescent="0.2">
      <c r="A932" s="83"/>
      <c r="B932" s="83"/>
      <c r="C932" s="83"/>
      <c r="D932" s="83"/>
      <c r="E932" s="83"/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  <c r="R932" s="83"/>
      <c r="S932" s="83"/>
      <c r="T932" s="83"/>
      <c r="U932" s="83"/>
      <c r="V932" s="83"/>
      <c r="W932" s="83"/>
      <c r="X932" s="83"/>
      <c r="Y932" s="83"/>
      <c r="Z932" s="83"/>
    </row>
    <row r="933" spans="1:26" ht="15.75" customHeight="1" x14ac:dyDescent="0.2">
      <c r="A933" s="83"/>
      <c r="B933" s="83"/>
      <c r="C933" s="83"/>
      <c r="D933" s="83"/>
      <c r="E933" s="83"/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  <c r="R933" s="83"/>
      <c r="S933" s="83"/>
      <c r="T933" s="83"/>
      <c r="U933" s="83"/>
      <c r="V933" s="83"/>
      <c r="W933" s="83"/>
      <c r="X933" s="83"/>
      <c r="Y933" s="83"/>
      <c r="Z933" s="83"/>
    </row>
    <row r="934" spans="1:26" ht="15.75" customHeight="1" x14ac:dyDescent="0.2">
      <c r="A934" s="83"/>
      <c r="B934" s="83"/>
      <c r="C934" s="83"/>
      <c r="D934" s="83"/>
      <c r="E934" s="83"/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  <c r="R934" s="83"/>
      <c r="S934" s="83"/>
      <c r="T934" s="83"/>
      <c r="U934" s="83"/>
      <c r="V934" s="83"/>
      <c r="W934" s="83"/>
      <c r="X934" s="83"/>
      <c r="Y934" s="83"/>
      <c r="Z934" s="83"/>
    </row>
    <row r="935" spans="1:26" ht="15.75" customHeight="1" x14ac:dyDescent="0.2">
      <c r="A935" s="83"/>
      <c r="B935" s="83"/>
      <c r="C935" s="83"/>
      <c r="D935" s="83"/>
      <c r="E935" s="83"/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  <c r="R935" s="83"/>
      <c r="S935" s="83"/>
      <c r="T935" s="83"/>
      <c r="U935" s="83"/>
      <c r="V935" s="83"/>
      <c r="W935" s="83"/>
      <c r="X935" s="83"/>
      <c r="Y935" s="83"/>
      <c r="Z935" s="83"/>
    </row>
    <row r="936" spans="1:26" ht="15.75" customHeight="1" x14ac:dyDescent="0.2">
      <c r="A936" s="83"/>
      <c r="B936" s="83"/>
      <c r="C936" s="83"/>
      <c r="D936" s="83"/>
      <c r="E936" s="83"/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  <c r="R936" s="83"/>
      <c r="S936" s="83"/>
      <c r="T936" s="83"/>
      <c r="U936" s="83"/>
      <c r="V936" s="83"/>
      <c r="W936" s="83"/>
      <c r="X936" s="83"/>
      <c r="Y936" s="83"/>
      <c r="Z936" s="83"/>
    </row>
    <row r="937" spans="1:26" ht="15.75" customHeight="1" x14ac:dyDescent="0.2">
      <c r="A937" s="83"/>
      <c r="B937" s="83"/>
      <c r="C937" s="83"/>
      <c r="D937" s="83"/>
      <c r="E937" s="83"/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</row>
    <row r="938" spans="1:26" ht="15.75" customHeight="1" x14ac:dyDescent="0.2">
      <c r="A938" s="83"/>
      <c r="B938" s="83"/>
      <c r="C938" s="83"/>
      <c r="D938" s="83"/>
      <c r="E938" s="83"/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</row>
    <row r="939" spans="1:26" ht="15.75" customHeight="1" x14ac:dyDescent="0.2">
      <c r="A939" s="83"/>
      <c r="B939" s="83"/>
      <c r="C939" s="83"/>
      <c r="D939" s="83"/>
      <c r="E939" s="83"/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  <c r="R939" s="83"/>
      <c r="S939" s="83"/>
      <c r="T939" s="83"/>
      <c r="U939" s="83"/>
      <c r="V939" s="83"/>
      <c r="W939" s="83"/>
      <c r="X939" s="83"/>
      <c r="Y939" s="83"/>
      <c r="Z939" s="83"/>
    </row>
    <row r="940" spans="1:26" ht="15.75" customHeight="1" x14ac:dyDescent="0.2">
      <c r="A940" s="83"/>
      <c r="B940" s="83"/>
      <c r="C940" s="83"/>
      <c r="D940" s="83"/>
      <c r="E940" s="83"/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  <c r="R940" s="83"/>
      <c r="S940" s="83"/>
      <c r="T940" s="83"/>
      <c r="U940" s="83"/>
      <c r="V940" s="83"/>
      <c r="W940" s="83"/>
      <c r="X940" s="83"/>
      <c r="Y940" s="83"/>
      <c r="Z940" s="83"/>
    </row>
    <row r="941" spans="1:26" ht="15.75" customHeight="1" x14ac:dyDescent="0.2">
      <c r="A941" s="83"/>
      <c r="B941" s="83"/>
      <c r="C941" s="83"/>
      <c r="D941" s="83"/>
      <c r="E941" s="83"/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  <c r="R941" s="83"/>
      <c r="S941" s="83"/>
      <c r="T941" s="83"/>
      <c r="U941" s="83"/>
      <c r="V941" s="83"/>
      <c r="W941" s="83"/>
      <c r="X941" s="83"/>
      <c r="Y941" s="83"/>
      <c r="Z941" s="83"/>
    </row>
    <row r="942" spans="1:26" ht="15.75" customHeight="1" x14ac:dyDescent="0.2">
      <c r="A942" s="83"/>
      <c r="B942" s="83"/>
      <c r="C942" s="83"/>
      <c r="D942" s="83"/>
      <c r="E942" s="83"/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  <c r="R942" s="83"/>
      <c r="S942" s="83"/>
      <c r="T942" s="83"/>
      <c r="U942" s="83"/>
      <c r="V942" s="83"/>
      <c r="W942" s="83"/>
      <c r="X942" s="83"/>
      <c r="Y942" s="83"/>
      <c r="Z942" s="83"/>
    </row>
    <row r="943" spans="1:26" ht="15.75" customHeight="1" x14ac:dyDescent="0.2">
      <c r="A943" s="83"/>
      <c r="B943" s="83"/>
      <c r="C943" s="83"/>
      <c r="D943" s="83"/>
      <c r="E943" s="83"/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  <c r="R943" s="83"/>
      <c r="S943" s="83"/>
      <c r="T943" s="83"/>
      <c r="U943" s="83"/>
      <c r="V943" s="83"/>
      <c r="W943" s="83"/>
      <c r="X943" s="83"/>
      <c r="Y943" s="83"/>
      <c r="Z943" s="83"/>
    </row>
    <row r="944" spans="1:26" ht="15.75" customHeight="1" x14ac:dyDescent="0.2">
      <c r="A944" s="83"/>
      <c r="B944" s="83"/>
      <c r="C944" s="83"/>
      <c r="D944" s="83"/>
      <c r="E944" s="83"/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  <c r="R944" s="83"/>
      <c r="S944" s="83"/>
      <c r="T944" s="83"/>
      <c r="U944" s="83"/>
      <c r="V944" s="83"/>
      <c r="W944" s="83"/>
      <c r="X944" s="83"/>
      <c r="Y944" s="83"/>
      <c r="Z944" s="83"/>
    </row>
    <row r="945" spans="1:26" ht="15.75" customHeight="1" x14ac:dyDescent="0.2">
      <c r="A945" s="83"/>
      <c r="B945" s="83"/>
      <c r="C945" s="83"/>
      <c r="D945" s="83"/>
      <c r="E945" s="83"/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  <c r="R945" s="83"/>
      <c r="S945" s="83"/>
      <c r="T945" s="83"/>
      <c r="U945" s="83"/>
      <c r="V945" s="83"/>
      <c r="W945" s="83"/>
      <c r="X945" s="83"/>
      <c r="Y945" s="83"/>
      <c r="Z945" s="83"/>
    </row>
    <row r="946" spans="1:26" ht="15.75" customHeight="1" x14ac:dyDescent="0.2">
      <c r="A946" s="83"/>
      <c r="B946" s="83"/>
      <c r="C946" s="83"/>
      <c r="D946" s="83"/>
      <c r="E946" s="83"/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</row>
    <row r="947" spans="1:26" ht="15.75" customHeight="1" x14ac:dyDescent="0.2">
      <c r="A947" s="83"/>
      <c r="B947" s="83"/>
      <c r="C947" s="83"/>
      <c r="D947" s="83"/>
      <c r="E947" s="83"/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</row>
    <row r="948" spans="1:26" ht="15.75" customHeight="1" x14ac:dyDescent="0.2">
      <c r="A948" s="83"/>
      <c r="B948" s="83"/>
      <c r="C948" s="83"/>
      <c r="D948" s="83"/>
      <c r="E948" s="83"/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</row>
    <row r="949" spans="1:26" ht="15.75" customHeight="1" x14ac:dyDescent="0.2">
      <c r="A949" s="83"/>
      <c r="B949" s="83"/>
      <c r="C949" s="83"/>
      <c r="D949" s="83"/>
      <c r="E949" s="83"/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  <c r="R949" s="83"/>
      <c r="S949" s="83"/>
      <c r="T949" s="83"/>
      <c r="U949" s="83"/>
      <c r="V949" s="83"/>
      <c r="W949" s="83"/>
      <c r="X949" s="83"/>
      <c r="Y949" s="83"/>
      <c r="Z949" s="83"/>
    </row>
    <row r="950" spans="1:26" ht="15.75" customHeight="1" x14ac:dyDescent="0.2">
      <c r="A950" s="83"/>
      <c r="B950" s="83"/>
      <c r="C950" s="83"/>
      <c r="D950" s="83"/>
      <c r="E950" s="83"/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  <c r="R950" s="83"/>
      <c r="S950" s="83"/>
      <c r="T950" s="83"/>
      <c r="U950" s="83"/>
      <c r="V950" s="83"/>
      <c r="W950" s="83"/>
      <c r="X950" s="83"/>
      <c r="Y950" s="83"/>
      <c r="Z950" s="83"/>
    </row>
    <row r="951" spans="1:26" ht="15.75" customHeight="1" x14ac:dyDescent="0.2">
      <c r="A951" s="83"/>
      <c r="B951" s="83"/>
      <c r="C951" s="83"/>
      <c r="D951" s="83"/>
      <c r="E951" s="83"/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  <c r="R951" s="83"/>
      <c r="S951" s="83"/>
      <c r="T951" s="83"/>
      <c r="U951" s="83"/>
      <c r="V951" s="83"/>
      <c r="W951" s="83"/>
      <c r="X951" s="83"/>
      <c r="Y951" s="83"/>
      <c r="Z951" s="83"/>
    </row>
    <row r="952" spans="1:26" ht="15.75" customHeight="1" x14ac:dyDescent="0.2">
      <c r="A952" s="83"/>
      <c r="B952" s="83"/>
      <c r="C952" s="83"/>
      <c r="D952" s="83"/>
      <c r="E952" s="83"/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</row>
    <row r="953" spans="1:26" ht="15.75" customHeight="1" x14ac:dyDescent="0.2">
      <c r="A953" s="83"/>
      <c r="B953" s="83"/>
      <c r="C953" s="83"/>
      <c r="D953" s="83"/>
      <c r="E953" s="83"/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</row>
    <row r="954" spans="1:26" ht="15.75" customHeight="1" x14ac:dyDescent="0.2">
      <c r="A954" s="83"/>
      <c r="B954" s="83"/>
      <c r="C954" s="83"/>
      <c r="D954" s="83"/>
      <c r="E954" s="83"/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</row>
    <row r="955" spans="1:26" ht="15.75" customHeight="1" x14ac:dyDescent="0.2">
      <c r="A955" s="83"/>
      <c r="B955" s="83"/>
      <c r="C955" s="83"/>
      <c r="D955" s="83"/>
      <c r="E955" s="83"/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</row>
    <row r="956" spans="1:26" ht="15.75" customHeight="1" x14ac:dyDescent="0.2">
      <c r="A956" s="83"/>
      <c r="B956" s="83"/>
      <c r="C956" s="83"/>
      <c r="D956" s="83"/>
      <c r="E956" s="83"/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</row>
    <row r="957" spans="1:26" ht="15.75" customHeight="1" x14ac:dyDescent="0.2">
      <c r="A957" s="83"/>
      <c r="B957" s="83"/>
      <c r="C957" s="83"/>
      <c r="D957" s="83"/>
      <c r="E957" s="83"/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</row>
    <row r="958" spans="1:26" ht="15.75" customHeight="1" x14ac:dyDescent="0.2">
      <c r="A958" s="83"/>
      <c r="B958" s="83"/>
      <c r="C958" s="83"/>
      <c r="D958" s="83"/>
      <c r="E958" s="83"/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</row>
    <row r="959" spans="1:26" ht="15.75" customHeight="1" x14ac:dyDescent="0.2">
      <c r="A959" s="83"/>
      <c r="B959" s="83"/>
      <c r="C959" s="83"/>
      <c r="D959" s="83"/>
      <c r="E959" s="83"/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  <c r="R959" s="83"/>
      <c r="S959" s="83"/>
      <c r="T959" s="83"/>
      <c r="U959" s="83"/>
      <c r="V959" s="83"/>
      <c r="W959" s="83"/>
      <c r="X959" s="83"/>
      <c r="Y959" s="83"/>
      <c r="Z959" s="83"/>
    </row>
    <row r="960" spans="1:26" ht="15.75" customHeight="1" x14ac:dyDescent="0.2">
      <c r="A960" s="83"/>
      <c r="B960" s="83"/>
      <c r="C960" s="83"/>
      <c r="D960" s="83"/>
      <c r="E960" s="83"/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  <c r="R960" s="83"/>
      <c r="S960" s="83"/>
      <c r="T960" s="83"/>
      <c r="U960" s="83"/>
      <c r="V960" s="83"/>
      <c r="W960" s="83"/>
      <c r="X960" s="83"/>
      <c r="Y960" s="83"/>
      <c r="Z960" s="83"/>
    </row>
    <row r="961" spans="1:26" ht="15.75" customHeight="1" x14ac:dyDescent="0.2">
      <c r="A961" s="83"/>
      <c r="B961" s="83"/>
      <c r="C961" s="83"/>
      <c r="D961" s="83"/>
      <c r="E961" s="83"/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  <c r="R961" s="83"/>
      <c r="S961" s="83"/>
      <c r="T961" s="83"/>
      <c r="U961" s="83"/>
      <c r="V961" s="83"/>
      <c r="W961" s="83"/>
      <c r="X961" s="83"/>
      <c r="Y961" s="83"/>
      <c r="Z961" s="83"/>
    </row>
    <row r="962" spans="1:26" ht="15.75" customHeight="1" x14ac:dyDescent="0.2">
      <c r="A962" s="83"/>
      <c r="B962" s="83"/>
      <c r="C962" s="83"/>
      <c r="D962" s="83"/>
      <c r="E962" s="83"/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  <c r="R962" s="83"/>
      <c r="S962" s="83"/>
      <c r="T962" s="83"/>
      <c r="U962" s="83"/>
      <c r="V962" s="83"/>
      <c r="W962" s="83"/>
      <c r="X962" s="83"/>
      <c r="Y962" s="83"/>
      <c r="Z962" s="83"/>
    </row>
    <row r="963" spans="1:26" ht="15.75" customHeight="1" x14ac:dyDescent="0.2">
      <c r="A963" s="83"/>
      <c r="B963" s="83"/>
      <c r="C963" s="83"/>
      <c r="D963" s="83"/>
      <c r="E963" s="83"/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  <c r="R963" s="83"/>
      <c r="S963" s="83"/>
      <c r="T963" s="83"/>
      <c r="U963" s="83"/>
      <c r="V963" s="83"/>
      <c r="W963" s="83"/>
      <c r="X963" s="83"/>
      <c r="Y963" s="83"/>
      <c r="Z963" s="83"/>
    </row>
    <row r="964" spans="1:26" ht="15.75" customHeight="1" x14ac:dyDescent="0.2">
      <c r="A964" s="83"/>
      <c r="B964" s="83"/>
      <c r="C964" s="83"/>
      <c r="D964" s="83"/>
      <c r="E964" s="83"/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  <c r="R964" s="83"/>
      <c r="S964" s="83"/>
      <c r="T964" s="83"/>
      <c r="U964" s="83"/>
      <c r="V964" s="83"/>
      <c r="W964" s="83"/>
      <c r="X964" s="83"/>
      <c r="Y964" s="83"/>
      <c r="Z964" s="83"/>
    </row>
    <row r="965" spans="1:26" ht="15.75" customHeight="1" x14ac:dyDescent="0.2">
      <c r="A965" s="83"/>
      <c r="B965" s="83"/>
      <c r="C965" s="83"/>
      <c r="D965" s="83"/>
      <c r="E965" s="83"/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  <c r="R965" s="83"/>
      <c r="S965" s="83"/>
      <c r="T965" s="83"/>
      <c r="U965" s="83"/>
      <c r="V965" s="83"/>
      <c r="W965" s="83"/>
      <c r="X965" s="83"/>
      <c r="Y965" s="83"/>
      <c r="Z965" s="83"/>
    </row>
    <row r="966" spans="1:26" ht="15.75" customHeight="1" x14ac:dyDescent="0.2">
      <c r="A966" s="83"/>
      <c r="B966" s="83"/>
      <c r="C966" s="83"/>
      <c r="D966" s="83"/>
      <c r="E966" s="83"/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  <c r="R966" s="83"/>
      <c r="S966" s="83"/>
      <c r="T966" s="83"/>
      <c r="U966" s="83"/>
      <c r="V966" s="83"/>
      <c r="W966" s="83"/>
      <c r="X966" s="83"/>
      <c r="Y966" s="83"/>
      <c r="Z966" s="83"/>
    </row>
    <row r="967" spans="1:26" ht="15.75" customHeight="1" x14ac:dyDescent="0.2">
      <c r="A967" s="83"/>
      <c r="B967" s="83"/>
      <c r="C967" s="83"/>
      <c r="D967" s="83"/>
      <c r="E967" s="83"/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  <c r="R967" s="83"/>
      <c r="S967" s="83"/>
      <c r="T967" s="83"/>
      <c r="U967" s="83"/>
      <c r="V967" s="83"/>
      <c r="W967" s="83"/>
      <c r="X967" s="83"/>
      <c r="Y967" s="83"/>
      <c r="Z967" s="83"/>
    </row>
    <row r="968" spans="1:26" ht="15.75" customHeight="1" x14ac:dyDescent="0.2">
      <c r="A968" s="83"/>
      <c r="B968" s="83"/>
      <c r="C968" s="83"/>
      <c r="D968" s="83"/>
      <c r="E968" s="83"/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  <c r="R968" s="83"/>
      <c r="S968" s="83"/>
      <c r="T968" s="83"/>
      <c r="U968" s="83"/>
      <c r="V968" s="83"/>
      <c r="W968" s="83"/>
      <c r="X968" s="83"/>
      <c r="Y968" s="83"/>
      <c r="Z968" s="83"/>
    </row>
    <row r="969" spans="1:26" ht="15.75" customHeight="1" x14ac:dyDescent="0.2">
      <c r="A969" s="83"/>
      <c r="B969" s="83"/>
      <c r="C969" s="83"/>
      <c r="D969" s="83"/>
      <c r="E969" s="83"/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  <c r="R969" s="83"/>
      <c r="S969" s="83"/>
      <c r="T969" s="83"/>
      <c r="U969" s="83"/>
      <c r="V969" s="83"/>
      <c r="W969" s="83"/>
      <c r="X969" s="83"/>
      <c r="Y969" s="83"/>
      <c r="Z969" s="83"/>
    </row>
    <row r="970" spans="1:26" ht="15.75" customHeight="1" x14ac:dyDescent="0.2">
      <c r="A970" s="83"/>
      <c r="B970" s="83"/>
      <c r="C970" s="83"/>
      <c r="D970" s="83"/>
      <c r="E970" s="83"/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  <c r="R970" s="83"/>
      <c r="S970" s="83"/>
      <c r="T970" s="83"/>
      <c r="U970" s="83"/>
      <c r="V970" s="83"/>
      <c r="W970" s="83"/>
      <c r="X970" s="83"/>
      <c r="Y970" s="83"/>
      <c r="Z970" s="83"/>
    </row>
    <row r="971" spans="1:26" ht="15.75" customHeight="1" x14ac:dyDescent="0.2">
      <c r="A971" s="83"/>
      <c r="B971" s="83"/>
      <c r="C971" s="83"/>
      <c r="D971" s="83"/>
      <c r="E971" s="83"/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  <c r="R971" s="83"/>
      <c r="S971" s="83"/>
      <c r="T971" s="83"/>
      <c r="U971" s="83"/>
      <c r="V971" s="83"/>
      <c r="W971" s="83"/>
      <c r="X971" s="83"/>
      <c r="Y971" s="83"/>
      <c r="Z971" s="83"/>
    </row>
    <row r="972" spans="1:26" ht="15.75" customHeight="1" x14ac:dyDescent="0.2">
      <c r="A972" s="83"/>
      <c r="B972" s="83"/>
      <c r="C972" s="83"/>
      <c r="D972" s="83"/>
      <c r="E972" s="83"/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  <c r="R972" s="83"/>
      <c r="S972" s="83"/>
      <c r="T972" s="83"/>
      <c r="U972" s="83"/>
      <c r="V972" s="83"/>
      <c r="W972" s="83"/>
      <c r="X972" s="83"/>
      <c r="Y972" s="83"/>
      <c r="Z972" s="83"/>
    </row>
    <row r="973" spans="1:26" ht="15.75" customHeight="1" x14ac:dyDescent="0.2">
      <c r="A973" s="83"/>
      <c r="B973" s="83"/>
      <c r="C973" s="83"/>
      <c r="D973" s="83"/>
      <c r="E973" s="83"/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  <c r="R973" s="83"/>
      <c r="S973" s="83"/>
      <c r="T973" s="83"/>
      <c r="U973" s="83"/>
      <c r="V973" s="83"/>
      <c r="W973" s="83"/>
      <c r="X973" s="83"/>
      <c r="Y973" s="83"/>
      <c r="Z973" s="83"/>
    </row>
    <row r="974" spans="1:26" ht="15.75" customHeight="1" x14ac:dyDescent="0.2">
      <c r="A974" s="83"/>
      <c r="B974" s="83"/>
      <c r="C974" s="83"/>
      <c r="D974" s="83"/>
      <c r="E974" s="83"/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  <c r="R974" s="83"/>
      <c r="S974" s="83"/>
      <c r="T974" s="83"/>
      <c r="U974" s="83"/>
      <c r="V974" s="83"/>
      <c r="W974" s="83"/>
      <c r="X974" s="83"/>
      <c r="Y974" s="83"/>
      <c r="Z974" s="83"/>
    </row>
    <row r="975" spans="1:26" ht="15.75" customHeight="1" x14ac:dyDescent="0.2">
      <c r="A975" s="83"/>
      <c r="B975" s="83"/>
      <c r="C975" s="83"/>
      <c r="D975" s="83"/>
      <c r="E975" s="83"/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  <c r="R975" s="83"/>
      <c r="S975" s="83"/>
      <c r="T975" s="83"/>
      <c r="U975" s="83"/>
      <c r="V975" s="83"/>
      <c r="W975" s="83"/>
      <c r="X975" s="83"/>
      <c r="Y975" s="83"/>
      <c r="Z975" s="83"/>
    </row>
    <row r="976" spans="1:26" ht="15.75" customHeight="1" x14ac:dyDescent="0.2">
      <c r="A976" s="83"/>
      <c r="B976" s="83"/>
      <c r="C976" s="83"/>
      <c r="D976" s="83"/>
      <c r="E976" s="83"/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  <c r="R976" s="83"/>
      <c r="S976" s="83"/>
      <c r="T976" s="83"/>
      <c r="U976" s="83"/>
      <c r="V976" s="83"/>
      <c r="W976" s="83"/>
      <c r="X976" s="83"/>
      <c r="Y976" s="83"/>
      <c r="Z976" s="83"/>
    </row>
    <row r="977" spans="1:26" ht="15.75" customHeight="1" x14ac:dyDescent="0.2">
      <c r="A977" s="83"/>
      <c r="B977" s="83"/>
      <c r="C977" s="83"/>
      <c r="D977" s="83"/>
      <c r="E977" s="83"/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  <c r="R977" s="83"/>
      <c r="S977" s="83"/>
      <c r="T977" s="83"/>
      <c r="U977" s="83"/>
      <c r="V977" s="83"/>
      <c r="W977" s="83"/>
      <c r="X977" s="83"/>
      <c r="Y977" s="83"/>
      <c r="Z977" s="83"/>
    </row>
    <row r="978" spans="1:26" ht="15.75" customHeight="1" x14ac:dyDescent="0.2">
      <c r="A978" s="83"/>
      <c r="B978" s="83"/>
      <c r="C978" s="83"/>
      <c r="D978" s="83"/>
      <c r="E978" s="83"/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  <c r="R978" s="83"/>
      <c r="S978" s="83"/>
      <c r="T978" s="83"/>
      <c r="U978" s="83"/>
      <c r="V978" s="83"/>
      <c r="W978" s="83"/>
      <c r="X978" s="83"/>
      <c r="Y978" s="83"/>
      <c r="Z978" s="83"/>
    </row>
    <row r="979" spans="1:26" ht="15.75" customHeight="1" x14ac:dyDescent="0.2">
      <c r="A979" s="83"/>
      <c r="B979" s="83"/>
      <c r="C979" s="83"/>
      <c r="D979" s="83"/>
      <c r="E979" s="83"/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  <c r="R979" s="83"/>
      <c r="S979" s="83"/>
      <c r="T979" s="83"/>
      <c r="U979" s="83"/>
      <c r="V979" s="83"/>
      <c r="W979" s="83"/>
      <c r="X979" s="83"/>
      <c r="Y979" s="83"/>
      <c r="Z979" s="83"/>
    </row>
    <row r="980" spans="1:26" ht="15.75" customHeight="1" x14ac:dyDescent="0.2">
      <c r="A980" s="83"/>
      <c r="B980" s="83"/>
      <c r="C980" s="83"/>
      <c r="D980" s="83"/>
      <c r="E980" s="83"/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  <c r="R980" s="83"/>
      <c r="S980" s="83"/>
      <c r="T980" s="83"/>
      <c r="U980" s="83"/>
      <c r="V980" s="83"/>
      <c r="W980" s="83"/>
      <c r="X980" s="83"/>
      <c r="Y980" s="83"/>
      <c r="Z980" s="83"/>
    </row>
    <row r="981" spans="1:26" ht="15.75" customHeight="1" x14ac:dyDescent="0.2">
      <c r="A981" s="83"/>
      <c r="B981" s="83"/>
      <c r="C981" s="83"/>
      <c r="D981" s="83"/>
      <c r="E981" s="83"/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  <c r="R981" s="83"/>
      <c r="S981" s="83"/>
      <c r="T981" s="83"/>
      <c r="U981" s="83"/>
      <c r="V981" s="83"/>
      <c r="W981" s="83"/>
      <c r="X981" s="83"/>
      <c r="Y981" s="83"/>
      <c r="Z981" s="83"/>
    </row>
    <row r="982" spans="1:26" ht="15.75" customHeight="1" x14ac:dyDescent="0.2">
      <c r="A982" s="83"/>
      <c r="B982" s="83"/>
      <c r="C982" s="83"/>
      <c r="D982" s="83"/>
      <c r="E982" s="83"/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  <c r="R982" s="83"/>
      <c r="S982" s="83"/>
      <c r="T982" s="83"/>
      <c r="U982" s="83"/>
      <c r="V982" s="83"/>
      <c r="W982" s="83"/>
      <c r="X982" s="83"/>
      <c r="Y982" s="83"/>
      <c r="Z982" s="83"/>
    </row>
    <row r="983" spans="1:26" ht="15.75" customHeight="1" x14ac:dyDescent="0.2">
      <c r="A983" s="83"/>
      <c r="B983" s="83"/>
      <c r="C983" s="83"/>
      <c r="D983" s="83"/>
      <c r="E983" s="83"/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  <c r="R983" s="83"/>
      <c r="S983" s="83"/>
      <c r="T983" s="83"/>
      <c r="U983" s="83"/>
      <c r="V983" s="83"/>
      <c r="W983" s="83"/>
      <c r="X983" s="83"/>
      <c r="Y983" s="83"/>
      <c r="Z983" s="83"/>
    </row>
    <row r="984" spans="1:26" ht="15.75" customHeight="1" x14ac:dyDescent="0.2">
      <c r="A984" s="83"/>
      <c r="B984" s="83"/>
      <c r="C984" s="83"/>
      <c r="D984" s="83"/>
      <c r="E984" s="83"/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  <c r="R984" s="83"/>
      <c r="S984" s="83"/>
      <c r="T984" s="83"/>
      <c r="U984" s="83"/>
      <c r="V984" s="83"/>
      <c r="W984" s="83"/>
      <c r="X984" s="83"/>
      <c r="Y984" s="83"/>
      <c r="Z984" s="83"/>
    </row>
    <row r="985" spans="1:26" ht="15.75" customHeight="1" x14ac:dyDescent="0.2">
      <c r="A985" s="83"/>
      <c r="B985" s="83"/>
      <c r="C985" s="83"/>
      <c r="D985" s="83"/>
      <c r="E985" s="83"/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  <c r="R985" s="83"/>
      <c r="S985" s="83"/>
      <c r="T985" s="83"/>
      <c r="U985" s="83"/>
      <c r="V985" s="83"/>
      <c r="W985" s="83"/>
      <c r="X985" s="83"/>
      <c r="Y985" s="83"/>
      <c r="Z985" s="83"/>
    </row>
    <row r="986" spans="1:26" ht="15.75" customHeight="1" x14ac:dyDescent="0.2">
      <c r="A986" s="83"/>
      <c r="B986" s="83"/>
      <c r="C986" s="83"/>
      <c r="D986" s="83"/>
      <c r="E986" s="83"/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  <c r="R986" s="83"/>
      <c r="S986" s="83"/>
      <c r="T986" s="83"/>
      <c r="U986" s="83"/>
      <c r="V986" s="83"/>
      <c r="W986" s="83"/>
      <c r="X986" s="83"/>
      <c r="Y986" s="83"/>
      <c r="Z986" s="83"/>
    </row>
    <row r="987" spans="1:26" ht="15.75" customHeight="1" x14ac:dyDescent="0.2">
      <c r="A987" s="83"/>
      <c r="B987" s="83"/>
      <c r="C987" s="83"/>
      <c r="D987" s="83"/>
      <c r="E987" s="83"/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  <c r="R987" s="83"/>
      <c r="S987" s="83"/>
      <c r="T987" s="83"/>
      <c r="U987" s="83"/>
      <c r="V987" s="83"/>
      <c r="W987" s="83"/>
      <c r="X987" s="83"/>
      <c r="Y987" s="83"/>
      <c r="Z987" s="83"/>
    </row>
    <row r="988" spans="1:26" ht="15.75" customHeight="1" x14ac:dyDescent="0.2">
      <c r="A988" s="83"/>
      <c r="B988" s="83"/>
      <c r="C988" s="83"/>
      <c r="D988" s="83"/>
      <c r="E988" s="83"/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  <c r="R988" s="83"/>
      <c r="S988" s="83"/>
      <c r="T988" s="83"/>
      <c r="U988" s="83"/>
      <c r="V988" s="83"/>
      <c r="W988" s="83"/>
      <c r="X988" s="83"/>
      <c r="Y988" s="83"/>
      <c r="Z988" s="83"/>
    </row>
    <row r="989" spans="1:26" ht="15.75" customHeight="1" x14ac:dyDescent="0.2">
      <c r="A989" s="83"/>
      <c r="B989" s="83"/>
      <c r="C989" s="83"/>
      <c r="D989" s="83"/>
      <c r="E989" s="83"/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  <c r="R989" s="83"/>
      <c r="S989" s="83"/>
      <c r="T989" s="83"/>
      <c r="U989" s="83"/>
      <c r="V989" s="83"/>
      <c r="W989" s="83"/>
      <c r="X989" s="83"/>
      <c r="Y989" s="83"/>
      <c r="Z989" s="83"/>
    </row>
    <row r="990" spans="1:26" ht="15.75" customHeight="1" x14ac:dyDescent="0.2">
      <c r="A990" s="83"/>
      <c r="B990" s="83"/>
      <c r="C990" s="83"/>
      <c r="D990" s="83"/>
      <c r="E990" s="83"/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  <c r="R990" s="83"/>
      <c r="S990" s="83"/>
      <c r="T990" s="83"/>
      <c r="U990" s="83"/>
      <c r="V990" s="83"/>
      <c r="W990" s="83"/>
      <c r="X990" s="83"/>
      <c r="Y990" s="83"/>
      <c r="Z990" s="83"/>
    </row>
    <row r="991" spans="1:26" ht="15.75" customHeight="1" x14ac:dyDescent="0.2">
      <c r="A991" s="83"/>
      <c r="B991" s="83"/>
      <c r="C991" s="83"/>
      <c r="D991" s="83"/>
      <c r="E991" s="83"/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  <c r="R991" s="83"/>
      <c r="S991" s="83"/>
      <c r="T991" s="83"/>
      <c r="U991" s="83"/>
      <c r="V991" s="83"/>
      <c r="W991" s="83"/>
      <c r="X991" s="83"/>
      <c r="Y991" s="83"/>
      <c r="Z991" s="83"/>
    </row>
    <row r="992" spans="1:26" ht="15.75" customHeight="1" x14ac:dyDescent="0.2">
      <c r="A992" s="83"/>
      <c r="B992" s="83"/>
      <c r="C992" s="83"/>
      <c r="D992" s="83"/>
      <c r="E992" s="83"/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  <c r="R992" s="83"/>
      <c r="S992" s="83"/>
      <c r="T992" s="83"/>
      <c r="U992" s="83"/>
      <c r="V992" s="83"/>
      <c r="W992" s="83"/>
      <c r="X992" s="83"/>
      <c r="Y992" s="83"/>
      <c r="Z992" s="83"/>
    </row>
    <row r="993" spans="1:26" ht="15.75" customHeight="1" x14ac:dyDescent="0.2">
      <c r="A993" s="83"/>
      <c r="B993" s="83"/>
      <c r="C993" s="83"/>
      <c r="D993" s="83"/>
      <c r="E993" s="83"/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  <c r="R993" s="83"/>
      <c r="S993" s="83"/>
      <c r="T993" s="83"/>
      <c r="U993" s="83"/>
      <c r="V993" s="83"/>
      <c r="W993" s="83"/>
      <c r="X993" s="83"/>
      <c r="Y993" s="83"/>
      <c r="Z993" s="83"/>
    </row>
    <row r="994" spans="1:26" ht="15.75" customHeight="1" x14ac:dyDescent="0.2">
      <c r="A994" s="83"/>
      <c r="B994" s="83"/>
      <c r="C994" s="83"/>
      <c r="D994" s="83"/>
      <c r="E994" s="83"/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  <c r="R994" s="83"/>
      <c r="S994" s="83"/>
      <c r="T994" s="83"/>
      <c r="U994" s="83"/>
      <c r="V994" s="83"/>
      <c r="W994" s="83"/>
      <c r="X994" s="83"/>
      <c r="Y994" s="83"/>
      <c r="Z994" s="83"/>
    </row>
    <row r="995" spans="1:26" ht="15.75" customHeight="1" x14ac:dyDescent="0.2">
      <c r="A995" s="83"/>
      <c r="B995" s="83"/>
      <c r="C995" s="83"/>
      <c r="D995" s="83"/>
      <c r="E995" s="83"/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  <c r="R995" s="83"/>
      <c r="S995" s="83"/>
      <c r="T995" s="83"/>
      <c r="U995" s="83"/>
      <c r="V995" s="83"/>
      <c r="W995" s="83"/>
      <c r="X995" s="83"/>
      <c r="Y995" s="83"/>
      <c r="Z995" s="83"/>
    </row>
    <row r="996" spans="1:26" ht="15.75" customHeight="1" x14ac:dyDescent="0.2">
      <c r="A996" s="83"/>
      <c r="B996" s="83"/>
      <c r="C996" s="83"/>
      <c r="D996" s="83"/>
      <c r="E996" s="83"/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  <c r="R996" s="83"/>
      <c r="S996" s="83"/>
      <c r="T996" s="83"/>
      <c r="U996" s="83"/>
      <c r="V996" s="83"/>
      <c r="W996" s="83"/>
      <c r="X996" s="83"/>
      <c r="Y996" s="83"/>
      <c r="Z996" s="83"/>
    </row>
    <row r="997" spans="1:26" ht="15.75" customHeight="1" x14ac:dyDescent="0.2">
      <c r="A997" s="83"/>
      <c r="B997" s="83"/>
      <c r="C997" s="83"/>
      <c r="D997" s="83"/>
      <c r="E997" s="83"/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  <c r="R997" s="83"/>
      <c r="S997" s="83"/>
      <c r="T997" s="83"/>
      <c r="U997" s="83"/>
      <c r="V997" s="83"/>
      <c r="W997" s="83"/>
      <c r="X997" s="83"/>
      <c r="Y997" s="83"/>
      <c r="Z997" s="83"/>
    </row>
    <row r="998" spans="1:26" ht="15.75" customHeight="1" x14ac:dyDescent="0.2">
      <c r="A998" s="83"/>
      <c r="B998" s="83"/>
      <c r="C998" s="83"/>
      <c r="D998" s="83"/>
      <c r="E998" s="83"/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  <c r="R998" s="83"/>
      <c r="S998" s="83"/>
      <c r="T998" s="83"/>
      <c r="U998" s="83"/>
      <c r="V998" s="83"/>
      <c r="W998" s="83"/>
      <c r="X998" s="83"/>
      <c r="Y998" s="83"/>
      <c r="Z998" s="83"/>
    </row>
    <row r="999" spans="1:26" ht="15.75" customHeight="1" x14ac:dyDescent="0.2">
      <c r="A999" s="83"/>
      <c r="B999" s="83"/>
      <c r="C999" s="83"/>
      <c r="D999" s="83"/>
      <c r="E999" s="83"/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  <c r="R999" s="83"/>
      <c r="S999" s="83"/>
      <c r="T999" s="83"/>
      <c r="U999" s="83"/>
      <c r="V999" s="83"/>
      <c r="W999" s="83"/>
      <c r="X999" s="83"/>
      <c r="Y999" s="83"/>
      <c r="Z999" s="83"/>
    </row>
    <row r="1000" spans="1:26" ht="15.75" customHeight="1" x14ac:dyDescent="0.2">
      <c r="A1000" s="83"/>
      <c r="B1000" s="83"/>
      <c r="C1000" s="83"/>
      <c r="D1000" s="83"/>
      <c r="E1000" s="83"/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  <c r="R1000" s="83"/>
      <c r="S1000" s="83"/>
      <c r="T1000" s="83"/>
      <c r="U1000" s="83"/>
      <c r="V1000" s="83"/>
      <c r="W1000" s="83"/>
      <c r="X1000" s="83"/>
      <c r="Y1000" s="83"/>
      <c r="Z1000" s="83"/>
    </row>
    <row r="1001" spans="1:26" ht="15.75" customHeight="1" x14ac:dyDescent="0.2">
      <c r="A1001" s="83"/>
      <c r="B1001" s="83"/>
      <c r="C1001" s="83"/>
      <c r="D1001" s="83"/>
      <c r="E1001" s="83"/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  <c r="R1001" s="83"/>
      <c r="S1001" s="83"/>
      <c r="T1001" s="83"/>
      <c r="U1001" s="83"/>
      <c r="V1001" s="83"/>
      <c r="W1001" s="83"/>
      <c r="X1001" s="83"/>
      <c r="Y1001" s="83"/>
      <c r="Z1001" s="83"/>
    </row>
    <row r="1002" spans="1:26" ht="15.75" customHeight="1" x14ac:dyDescent="0.2">
      <c r="A1002" s="83"/>
      <c r="B1002" s="83"/>
      <c r="C1002" s="83"/>
      <c r="D1002" s="83"/>
      <c r="E1002" s="83"/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  <c r="R1002" s="83"/>
      <c r="S1002" s="83"/>
      <c r="T1002" s="83"/>
      <c r="U1002" s="83"/>
      <c r="V1002" s="83"/>
      <c r="W1002" s="83"/>
      <c r="X1002" s="83"/>
      <c r="Y1002" s="83"/>
      <c r="Z1002" s="83"/>
    </row>
    <row r="1003" spans="1:26" ht="15.75" customHeight="1" x14ac:dyDescent="0.2">
      <c r="A1003" s="83"/>
      <c r="B1003" s="83"/>
      <c r="C1003" s="83"/>
      <c r="D1003" s="83"/>
      <c r="E1003" s="83"/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  <c r="R1003" s="83"/>
      <c r="S1003" s="83"/>
      <c r="T1003" s="83"/>
      <c r="U1003" s="83"/>
      <c r="V1003" s="83"/>
      <c r="W1003" s="83"/>
      <c r="X1003" s="83"/>
      <c r="Y1003" s="83"/>
      <c r="Z1003" s="83"/>
    </row>
    <row r="1004" spans="1:26" ht="15.75" customHeight="1" x14ac:dyDescent="0.2">
      <c r="A1004" s="83"/>
      <c r="B1004" s="83"/>
      <c r="C1004" s="83"/>
      <c r="D1004" s="83"/>
      <c r="E1004" s="83"/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  <c r="R1004" s="83"/>
      <c r="S1004" s="83"/>
      <c r="T1004" s="83"/>
      <c r="U1004" s="83"/>
      <c r="V1004" s="83"/>
      <c r="W1004" s="83"/>
      <c r="X1004" s="83"/>
      <c r="Y1004" s="83"/>
      <c r="Z1004" s="83"/>
    </row>
    <row r="1005" spans="1:26" ht="15.75" customHeight="1" x14ac:dyDescent="0.2">
      <c r="A1005" s="83"/>
      <c r="B1005" s="83"/>
      <c r="C1005" s="83"/>
      <c r="D1005" s="83"/>
      <c r="E1005" s="83"/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  <c r="R1005" s="83"/>
      <c r="S1005" s="83"/>
      <c r="T1005" s="83"/>
      <c r="U1005" s="83"/>
      <c r="V1005" s="83"/>
      <c r="W1005" s="83"/>
      <c r="X1005" s="83"/>
      <c r="Y1005" s="83"/>
      <c r="Z1005" s="83"/>
    </row>
  </sheetData>
  <mergeCells count="62">
    <mergeCell ref="B140:C140"/>
    <mergeCell ref="G128:G129"/>
    <mergeCell ref="H128:H129"/>
    <mergeCell ref="G130:G131"/>
    <mergeCell ref="H130:H131"/>
    <mergeCell ref="B134:H134"/>
    <mergeCell ref="G119:H120"/>
    <mergeCell ref="G121:H121"/>
    <mergeCell ref="G123:H123"/>
    <mergeCell ref="G124:H124"/>
    <mergeCell ref="G125:H125"/>
    <mergeCell ref="G110:H110"/>
    <mergeCell ref="G112:H112"/>
    <mergeCell ref="G113:H114"/>
    <mergeCell ref="G115:H115"/>
    <mergeCell ref="G118:H118"/>
    <mergeCell ref="B103:H103"/>
    <mergeCell ref="G104:H104"/>
    <mergeCell ref="G105:H105"/>
    <mergeCell ref="G106:H106"/>
    <mergeCell ref="G107:H107"/>
    <mergeCell ref="G87:H87"/>
    <mergeCell ref="G88:H88"/>
    <mergeCell ref="G89:H89"/>
    <mergeCell ref="G93:H93"/>
    <mergeCell ref="G94:H97"/>
    <mergeCell ref="G77:H78"/>
    <mergeCell ref="G79:H79"/>
    <mergeCell ref="G82:H82"/>
    <mergeCell ref="G83:H84"/>
    <mergeCell ref="G85:H85"/>
    <mergeCell ref="G69:H69"/>
    <mergeCell ref="G70:H70"/>
    <mergeCell ref="G71:H71"/>
    <mergeCell ref="G74:H74"/>
    <mergeCell ref="G76:H76"/>
    <mergeCell ref="G48:H48"/>
    <mergeCell ref="G49:H50"/>
    <mergeCell ref="G62:H65"/>
    <mergeCell ref="B67:H67"/>
    <mergeCell ref="G68:H68"/>
    <mergeCell ref="G39:H39"/>
    <mergeCell ref="G40:H40"/>
    <mergeCell ref="G42:H42"/>
    <mergeCell ref="G43:H44"/>
    <mergeCell ref="G45:H45"/>
    <mergeCell ref="F26:G26"/>
    <mergeCell ref="F27:G27"/>
    <mergeCell ref="F29:G32"/>
    <mergeCell ref="B36:H36"/>
    <mergeCell ref="G38:H38"/>
    <mergeCell ref="B2:G2"/>
    <mergeCell ref="F16:G16"/>
    <mergeCell ref="F17:G17"/>
    <mergeCell ref="F18:G18"/>
    <mergeCell ref="F19:G19"/>
    <mergeCell ref="F25:G25"/>
    <mergeCell ref="F20:G20"/>
    <mergeCell ref="F21:G21"/>
    <mergeCell ref="F22:G22"/>
    <mergeCell ref="F23:G23"/>
    <mergeCell ref="F24:G24"/>
  </mergeCells>
  <hyperlinks>
    <hyperlink ref="G43" r:id="rId1" xr:uid="{00000000-0004-0000-0100-000000000000}"/>
    <hyperlink ref="G77" r:id="rId2" xr:uid="{00000000-0004-0000-0100-000001000000}"/>
    <hyperlink ref="G83" r:id="rId3" location="q=galones+a+litros&amp;*" xr:uid="{00000000-0004-0000-0100-000002000000}"/>
    <hyperlink ref="G88" r:id="rId4" xr:uid="{00000000-0004-0000-0100-000003000000}"/>
    <hyperlink ref="G94" r:id="rId5" xr:uid="{00000000-0004-0000-0100-000004000000}"/>
    <hyperlink ref="G113" r:id="rId6" xr:uid="{00000000-0004-0000-0100-000005000000}"/>
    <hyperlink ref="G119" r:id="rId7" location="q=galones+a+litros&amp;*" xr:uid="{00000000-0004-0000-0100-000006000000}"/>
    <hyperlink ref="H130" r:id="rId8" xr:uid="{00000000-0004-0000-0100-000007000000}"/>
  </hyperlinks>
  <pageMargins left="0.7" right="0.7" top="0.75" bottom="0.75" header="0.3" footer="0.3"/>
  <pageSetup orientation="portrait" r:id="rId9"/>
  <drawing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C2" sqref="C2"/>
    </sheetView>
  </sheetViews>
  <sheetFormatPr baseColWidth="10" defaultRowHeight="15" x14ac:dyDescent="0.2"/>
  <cols>
    <col min="1" max="1" width="71" customWidth="1"/>
  </cols>
  <sheetData>
    <row r="1" spans="1:1" ht="32.5" customHeight="1" thickBot="1" x14ac:dyDescent="0.25">
      <c r="A1" s="188" t="s">
        <v>181</v>
      </c>
    </row>
    <row r="2" spans="1:1" ht="66" thickTop="1" thickBot="1" x14ac:dyDescent="0.25">
      <c r="A2" s="189" t="s">
        <v>168</v>
      </c>
    </row>
    <row r="3" spans="1:1" ht="33.5" customHeight="1" thickTop="1" thickBot="1" x14ac:dyDescent="0.25">
      <c r="A3" s="188" t="s">
        <v>182</v>
      </c>
    </row>
    <row r="4" spans="1:1" ht="82" thickTop="1" thickBot="1" x14ac:dyDescent="0.25">
      <c r="A4" s="189" t="s">
        <v>169</v>
      </c>
    </row>
    <row r="5" spans="1:1" ht="33" customHeight="1" thickTop="1" thickBot="1" x14ac:dyDescent="0.25">
      <c r="A5" s="188" t="s">
        <v>183</v>
      </c>
    </row>
    <row r="6" spans="1:1" ht="34" thickTop="1" thickBot="1" x14ac:dyDescent="0.25">
      <c r="A6" s="189" t="s">
        <v>170</v>
      </c>
    </row>
    <row r="7" spans="1:1" ht="16" thickTop="1" x14ac:dyDescent="0.2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1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5" sqref="H5"/>
    </sheetView>
  </sheetViews>
  <sheetFormatPr baseColWidth="10" defaultColWidth="11.5" defaultRowHeight="15" x14ac:dyDescent="0.2"/>
  <cols>
    <col min="1" max="5" width="12.1640625" style="56" customWidth="1"/>
    <col min="6" max="6" width="24.1640625" style="56" customWidth="1"/>
    <col min="7" max="7" width="16.6640625" style="56" customWidth="1"/>
    <col min="8" max="8" width="16.5" style="56" customWidth="1"/>
    <col min="9" max="9" width="13" style="56" customWidth="1"/>
    <col min="10" max="10" width="11.6640625" style="56" customWidth="1"/>
    <col min="11" max="11" width="4.1640625" style="56" customWidth="1"/>
    <col min="12" max="13" width="11.5" style="57"/>
    <col min="14" max="17" width="11.5" style="56"/>
    <col min="18" max="18" width="18.6640625" style="56" customWidth="1"/>
    <col min="19" max="19" width="11.5" style="56"/>
    <col min="20" max="20" width="23.83203125" style="56" customWidth="1"/>
    <col min="21" max="21" width="11.5" style="57"/>
    <col min="22" max="22" width="14.33203125" style="56" customWidth="1"/>
    <col min="23" max="23" width="15" style="56" customWidth="1"/>
    <col min="24" max="16384" width="11.5" style="56"/>
  </cols>
  <sheetData>
    <row r="1" spans="1:10" ht="64" x14ac:dyDescent="0.2">
      <c r="A1" s="180" t="s">
        <v>3</v>
      </c>
      <c r="B1" s="53" t="s">
        <v>174</v>
      </c>
      <c r="C1" s="53" t="s">
        <v>175</v>
      </c>
      <c r="D1" s="53" t="s">
        <v>176</v>
      </c>
      <c r="E1" s="53" t="s">
        <v>177</v>
      </c>
      <c r="F1" s="53" t="s">
        <v>171</v>
      </c>
      <c r="G1" s="53" t="s">
        <v>172</v>
      </c>
      <c r="H1" s="53" t="s">
        <v>173</v>
      </c>
      <c r="I1" s="53" t="s">
        <v>178</v>
      </c>
      <c r="J1" s="53" t="s">
        <v>179</v>
      </c>
    </row>
    <row r="2" spans="1:10" x14ac:dyDescent="0.2">
      <c r="A2" s="58">
        <v>44562</v>
      </c>
      <c r="B2" s="69">
        <f>+'Consumos y Prod'!B4</f>
        <v>44562</v>
      </c>
      <c r="C2" s="69">
        <v>482872.71</v>
      </c>
      <c r="D2" s="69">
        <v>283.64</v>
      </c>
      <c r="E2" s="69">
        <v>1184.6600000000001</v>
      </c>
      <c r="F2" s="177">
        <f t="shared" ref="F2:F13" si="0">SUM(B2:E2)</f>
        <v>528903.01</v>
      </c>
      <c r="G2" s="185">
        <v>2232.46</v>
      </c>
      <c r="H2" s="185">
        <f t="shared" ref="H2:H13" si="1">+G2*$F$46+$F$47</f>
        <v>884183.54592926218</v>
      </c>
      <c r="I2" s="178">
        <f t="shared" ref="I2:I13" si="2">F2-H2</f>
        <v>-355280.53592926217</v>
      </c>
      <c r="J2" s="59">
        <f t="shared" ref="J2:J13" si="3">+I2/$I$19</f>
        <v>-0.37089769208312534</v>
      </c>
    </row>
    <row r="3" spans="1:10" ht="15" customHeight="1" x14ac:dyDescent="0.2">
      <c r="A3" s="58">
        <v>44593</v>
      </c>
      <c r="B3" s="69">
        <f>+'Consumos y Prod'!B5</f>
        <v>44593</v>
      </c>
      <c r="C3" s="69">
        <v>538768.37</v>
      </c>
      <c r="D3" s="69">
        <v>378.18</v>
      </c>
      <c r="E3" s="69">
        <v>1327.41</v>
      </c>
      <c r="F3" s="177">
        <f t="shared" si="0"/>
        <v>585066.96000000008</v>
      </c>
      <c r="G3" s="185">
        <v>2393.1</v>
      </c>
      <c r="H3" s="185">
        <f t="shared" si="1"/>
        <v>922459.22474734928</v>
      </c>
      <c r="I3" s="178">
        <f t="shared" si="2"/>
        <v>-337392.2647473492</v>
      </c>
      <c r="J3" s="59">
        <f t="shared" si="3"/>
        <v>-0.35222310165172155</v>
      </c>
    </row>
    <row r="4" spans="1:10" x14ac:dyDescent="0.2">
      <c r="A4" s="58">
        <v>44621</v>
      </c>
      <c r="B4" s="69">
        <f>+'Consumos y Prod'!B6</f>
        <v>44621</v>
      </c>
      <c r="C4" s="69">
        <v>519716.87</v>
      </c>
      <c r="D4" s="69">
        <v>378.18</v>
      </c>
      <c r="E4" s="69">
        <v>3151.48</v>
      </c>
      <c r="F4" s="177">
        <f t="shared" si="0"/>
        <v>567867.53</v>
      </c>
      <c r="G4" s="185">
        <v>2439.4499999999998</v>
      </c>
      <c r="H4" s="185">
        <f t="shared" si="1"/>
        <v>933503.03521310072</v>
      </c>
      <c r="I4" s="178">
        <f t="shared" si="2"/>
        <v>-365635.5052131007</v>
      </c>
      <c r="J4" s="59">
        <f t="shared" si="3"/>
        <v>-0.38170783736429559</v>
      </c>
    </row>
    <row r="5" spans="1:10" x14ac:dyDescent="0.2">
      <c r="A5" s="58">
        <v>44652</v>
      </c>
      <c r="B5" s="69">
        <f>+'Consumos y Prod'!B7</f>
        <v>44652</v>
      </c>
      <c r="C5" s="69">
        <v>476306.15</v>
      </c>
      <c r="D5" s="69">
        <v>378.18</v>
      </c>
      <c r="E5" s="69">
        <v>960.94299999999998</v>
      </c>
      <c r="F5" s="177">
        <f t="shared" si="0"/>
        <v>522297.27300000004</v>
      </c>
      <c r="G5" s="185">
        <v>2048.63</v>
      </c>
      <c r="H5" s="185">
        <f t="shared" si="1"/>
        <v>840382.38782960502</v>
      </c>
      <c r="I5" s="178">
        <f t="shared" si="2"/>
        <v>-318085.11482960498</v>
      </c>
      <c r="J5" s="59">
        <f t="shared" si="3"/>
        <v>-0.33206726247391755</v>
      </c>
    </row>
    <row r="6" spans="1:10" x14ac:dyDescent="0.2">
      <c r="A6" s="58">
        <v>44682</v>
      </c>
      <c r="B6" s="69">
        <f>+'Consumos y Prod'!B8</f>
        <v>44682</v>
      </c>
      <c r="C6" s="69">
        <v>478664.1</v>
      </c>
      <c r="D6" s="69">
        <v>378.18</v>
      </c>
      <c r="E6" s="69">
        <v>571.01400000000001</v>
      </c>
      <c r="F6" s="177">
        <f t="shared" si="0"/>
        <v>524295.29399999999</v>
      </c>
      <c r="G6" s="185">
        <v>2017.96</v>
      </c>
      <c r="H6" s="185">
        <f t="shared" si="1"/>
        <v>833074.6495990851</v>
      </c>
      <c r="I6" s="178">
        <f t="shared" si="2"/>
        <v>-308779.3555990851</v>
      </c>
      <c r="J6" s="59">
        <f t="shared" si="3"/>
        <v>-0.32235244763709159</v>
      </c>
    </row>
    <row r="7" spans="1:10" x14ac:dyDescent="0.2">
      <c r="A7" s="58">
        <v>44713</v>
      </c>
      <c r="B7" s="69">
        <f>+'Consumos y Prod'!B9</f>
        <v>44713</v>
      </c>
      <c r="C7" s="69">
        <v>471374.18</v>
      </c>
      <c r="D7" s="69">
        <v>378.18</v>
      </c>
      <c r="E7" s="69">
        <v>1610.9349999999999</v>
      </c>
      <c r="F7" s="177">
        <f t="shared" si="0"/>
        <v>518076.29499999998</v>
      </c>
      <c r="G7" s="185">
        <v>1926.99</v>
      </c>
      <c r="H7" s="185">
        <f t="shared" si="1"/>
        <v>811399.2356170048</v>
      </c>
      <c r="I7" s="178">
        <f t="shared" si="2"/>
        <v>-293322.94061700482</v>
      </c>
      <c r="J7" s="59">
        <f t="shared" si="3"/>
        <v>-0.30621661112204529</v>
      </c>
    </row>
    <row r="8" spans="1:10" ht="15" customHeight="1" x14ac:dyDescent="0.2">
      <c r="A8" s="58">
        <v>44743</v>
      </c>
      <c r="B8" s="69">
        <f>+'Consumos y Prod'!B10</f>
        <v>44743</v>
      </c>
      <c r="C8" s="69">
        <v>520130.22</v>
      </c>
      <c r="D8" s="69">
        <v>378.18</v>
      </c>
      <c r="E8" s="69">
        <v>1210.1010000000001</v>
      </c>
      <c r="F8" s="177">
        <f t="shared" si="0"/>
        <v>566461.50100000005</v>
      </c>
      <c r="G8" s="185">
        <v>2190.02</v>
      </c>
      <c r="H8" s="185">
        <f t="shared" si="1"/>
        <v>874071.37082318892</v>
      </c>
      <c r="I8" s="178">
        <f t="shared" si="2"/>
        <v>-307609.86982318887</v>
      </c>
      <c r="J8" s="59">
        <f t="shared" si="3"/>
        <v>-0.32113155447988717</v>
      </c>
    </row>
    <row r="9" spans="1:10" x14ac:dyDescent="0.2">
      <c r="A9" s="58">
        <v>44774</v>
      </c>
      <c r="B9" s="69">
        <f>+'Consumos y Prod'!B11</f>
        <v>44774</v>
      </c>
      <c r="C9" s="69">
        <v>478128.63</v>
      </c>
      <c r="D9" s="69">
        <v>378.18</v>
      </c>
      <c r="E9" s="69">
        <v>1137.4000000000001</v>
      </c>
      <c r="F9" s="177">
        <f t="shared" si="0"/>
        <v>524418.21</v>
      </c>
      <c r="G9" s="185">
        <v>1870.84</v>
      </c>
      <c r="H9" s="185">
        <f t="shared" si="1"/>
        <v>798020.38000423345</v>
      </c>
      <c r="I9" s="178">
        <f t="shared" si="2"/>
        <v>-273602.17000423349</v>
      </c>
      <c r="J9" s="59">
        <f t="shared" si="3"/>
        <v>-0.28562896961996781</v>
      </c>
    </row>
    <row r="10" spans="1:10" x14ac:dyDescent="0.2">
      <c r="A10" s="58">
        <v>44805</v>
      </c>
      <c r="B10" s="69">
        <f>+'Consumos y Prod'!B12</f>
        <v>44805</v>
      </c>
      <c r="C10" s="69">
        <v>477236.17</v>
      </c>
      <c r="D10" s="69">
        <v>378.18</v>
      </c>
      <c r="E10" s="69">
        <v>1943.04</v>
      </c>
      <c r="F10" s="177">
        <f t="shared" si="0"/>
        <v>524362.39</v>
      </c>
      <c r="G10" s="185">
        <v>2047.3</v>
      </c>
      <c r="H10" s="185">
        <f t="shared" si="1"/>
        <v>840065.48884536652</v>
      </c>
      <c r="I10" s="178">
        <f t="shared" si="2"/>
        <v>-315703.0988453665</v>
      </c>
      <c r="J10" s="59">
        <f t="shared" si="3"/>
        <v>-0.32958053961208567</v>
      </c>
    </row>
    <row r="11" spans="1:10" ht="15" customHeight="1" x14ac:dyDescent="0.2">
      <c r="A11" s="58">
        <v>44835</v>
      </c>
      <c r="B11" s="69">
        <f>+'Consumos y Prod'!B13</f>
        <v>44835</v>
      </c>
      <c r="C11" s="69">
        <v>508998.06</v>
      </c>
      <c r="D11" s="69">
        <v>189.09</v>
      </c>
      <c r="E11" s="69">
        <v>3129.34</v>
      </c>
      <c r="F11" s="177">
        <f t="shared" si="0"/>
        <v>557151.49</v>
      </c>
      <c r="G11" s="185">
        <v>2008.56</v>
      </c>
      <c r="H11" s="185">
        <f t="shared" si="1"/>
        <v>830834.91241724975</v>
      </c>
      <c r="I11" s="178">
        <f t="shared" si="2"/>
        <v>-273683.42241724976</v>
      </c>
      <c r="J11" s="59">
        <f t="shared" si="3"/>
        <v>-0.28571379366580274</v>
      </c>
    </row>
    <row r="12" spans="1:10" ht="15" customHeight="1" x14ac:dyDescent="0.2">
      <c r="A12" s="58">
        <v>44866</v>
      </c>
      <c r="B12" s="69">
        <f>+'Consumos y Prod'!B14</f>
        <v>44866</v>
      </c>
      <c r="C12" s="69">
        <v>457001.01</v>
      </c>
      <c r="D12" s="69">
        <v>378.18</v>
      </c>
      <c r="E12" s="69">
        <v>995.97</v>
      </c>
      <c r="F12" s="177">
        <f t="shared" si="0"/>
        <v>503241.16</v>
      </c>
      <c r="G12" s="185">
        <v>1983.35</v>
      </c>
      <c r="H12" s="185">
        <f t="shared" si="1"/>
        <v>824828.12791149784</v>
      </c>
      <c r="I12" s="178">
        <f t="shared" si="2"/>
        <v>-321586.96791149786</v>
      </c>
      <c r="J12" s="59">
        <f t="shared" si="3"/>
        <v>-0.33572304739523628</v>
      </c>
    </row>
    <row r="13" spans="1:10" x14ac:dyDescent="0.2">
      <c r="A13" s="58">
        <v>44896</v>
      </c>
      <c r="B13" s="69">
        <f>+'Consumos y Prod'!B15</f>
        <v>44896</v>
      </c>
      <c r="C13" s="69">
        <v>446892.82</v>
      </c>
      <c r="D13" s="69">
        <v>378.18</v>
      </c>
      <c r="E13" s="69">
        <v>1184.99</v>
      </c>
      <c r="F13" s="177">
        <f t="shared" si="0"/>
        <v>493351.99</v>
      </c>
      <c r="G13" s="185">
        <v>1832.25</v>
      </c>
      <c r="H13" s="185">
        <f t="shared" si="1"/>
        <v>788825.54406306078</v>
      </c>
      <c r="I13" s="178">
        <f t="shared" si="2"/>
        <v>-295473.55406306079</v>
      </c>
      <c r="J13" s="59">
        <f t="shared" si="3"/>
        <v>-0.30846175962594169</v>
      </c>
    </row>
    <row r="14" spans="1:10" x14ac:dyDescent="0.2">
      <c r="A14" s="58"/>
      <c r="B14" s="176"/>
      <c r="C14" s="176"/>
      <c r="D14" s="176"/>
      <c r="E14" s="176"/>
      <c r="F14" s="186"/>
      <c r="G14" s="187"/>
      <c r="H14" s="59"/>
      <c r="I14" s="59"/>
      <c r="J14" s="61"/>
    </row>
    <row r="15" spans="1:10" ht="16" x14ac:dyDescent="0.2">
      <c r="A15" s="65" t="s">
        <v>61</v>
      </c>
      <c r="B15" s="175">
        <f t="shared" ref="B15:I15" si="4">SUM(B2:B13)</f>
        <v>536742</v>
      </c>
      <c r="C15" s="175">
        <f t="shared" si="4"/>
        <v>5856089.29</v>
      </c>
      <c r="D15" s="175">
        <f t="shared" si="4"/>
        <v>4254.53</v>
      </c>
      <c r="E15" s="175">
        <f t="shared" si="4"/>
        <v>18407.283000000003</v>
      </c>
      <c r="F15" s="175">
        <f t="shared" si="4"/>
        <v>6415493.1030000001</v>
      </c>
      <c r="G15" s="175">
        <f t="shared" si="4"/>
        <v>24990.909999999996</v>
      </c>
      <c r="H15" s="175">
        <f t="shared" si="4"/>
        <v>10181647.903000005</v>
      </c>
      <c r="I15" s="175">
        <f t="shared" si="4"/>
        <v>-3766154.800000004</v>
      </c>
      <c r="J15" s="61"/>
    </row>
    <row r="16" spans="1:10" ht="16" x14ac:dyDescent="0.2">
      <c r="A16" s="65" t="s">
        <v>9</v>
      </c>
      <c r="B16" s="175">
        <f t="shared" ref="B16:I16" si="5">MAX(B2:B15)</f>
        <v>536742</v>
      </c>
      <c r="C16" s="175">
        <f t="shared" si="5"/>
        <v>5856089.29</v>
      </c>
      <c r="D16" s="175">
        <f t="shared" si="5"/>
        <v>4254.53</v>
      </c>
      <c r="E16" s="175">
        <f t="shared" si="5"/>
        <v>18407.283000000003</v>
      </c>
      <c r="F16" s="175">
        <f t="shared" si="5"/>
        <v>6415493.1030000001</v>
      </c>
      <c r="G16" s="175">
        <f t="shared" si="5"/>
        <v>24990.909999999996</v>
      </c>
      <c r="H16" s="72">
        <f t="shared" si="5"/>
        <v>10181647.903000005</v>
      </c>
      <c r="I16" s="72">
        <f t="shared" si="5"/>
        <v>-273602.17000423349</v>
      </c>
      <c r="J16" s="61"/>
    </row>
    <row r="17" spans="1:23" ht="15.75" customHeight="1" x14ac:dyDescent="0.2">
      <c r="A17" s="65" t="s">
        <v>10</v>
      </c>
      <c r="B17" s="175">
        <f t="shared" ref="B17:I17" si="6">MIN(B3:B15)</f>
        <v>44593</v>
      </c>
      <c r="C17" s="175">
        <f t="shared" si="6"/>
        <v>446892.82</v>
      </c>
      <c r="D17" s="175">
        <f t="shared" si="6"/>
        <v>189.09</v>
      </c>
      <c r="E17" s="175">
        <f t="shared" si="6"/>
        <v>571.01400000000001</v>
      </c>
      <c r="F17" s="175">
        <f t="shared" si="6"/>
        <v>493351.99</v>
      </c>
      <c r="G17" s="175">
        <f t="shared" si="6"/>
        <v>1832.25</v>
      </c>
      <c r="H17" s="72">
        <f t="shared" si="6"/>
        <v>788825.54406306078</v>
      </c>
      <c r="I17" s="72">
        <f t="shared" si="6"/>
        <v>-3766154.800000004</v>
      </c>
      <c r="J17" s="61"/>
    </row>
    <row r="18" spans="1:23" ht="19.5" customHeight="1" x14ac:dyDescent="0.2">
      <c r="A18" s="65" t="s">
        <v>7</v>
      </c>
      <c r="B18" s="175">
        <f t="shared" ref="B18:I18" si="7">AVERAGE(B2:B15)</f>
        <v>82575.692307692312</v>
      </c>
      <c r="C18" s="175">
        <f t="shared" si="7"/>
        <v>900936.81384615391</v>
      </c>
      <c r="D18" s="175">
        <f t="shared" si="7"/>
        <v>654.54307692307691</v>
      </c>
      <c r="E18" s="175">
        <f t="shared" si="7"/>
        <v>2831.8896923076927</v>
      </c>
      <c r="F18" s="175">
        <f t="shared" si="7"/>
        <v>986998.93892307696</v>
      </c>
      <c r="G18" s="175">
        <f t="shared" si="7"/>
        <v>3844.7553846153842</v>
      </c>
      <c r="H18" s="72">
        <f t="shared" si="7"/>
        <v>1566407.3696923084</v>
      </c>
      <c r="I18" s="72">
        <f t="shared" si="7"/>
        <v>-579408.4307692314</v>
      </c>
      <c r="J18" s="61"/>
    </row>
    <row r="19" spans="1:23" ht="15" customHeight="1" x14ac:dyDescent="0.2">
      <c r="A19" s="65" t="s">
        <v>8</v>
      </c>
      <c r="B19" s="175">
        <f t="shared" ref="B19:I19" si="8">STDEV(B2:B15)</f>
        <v>136460.03290364583</v>
      </c>
      <c r="C19" s="175">
        <f t="shared" si="8"/>
        <v>1489074.4154503876</v>
      </c>
      <c r="D19" s="175">
        <f t="shared" si="8"/>
        <v>1083.1238390444603</v>
      </c>
      <c r="E19" s="175">
        <f t="shared" si="8"/>
        <v>4745.5020308189278</v>
      </c>
      <c r="F19" s="175">
        <f t="shared" si="8"/>
        <v>1631280.0429550526</v>
      </c>
      <c r="G19" s="175">
        <f t="shared" si="8"/>
        <v>6356.3260370248663</v>
      </c>
      <c r="H19" s="72">
        <f t="shared" si="8"/>
        <v>2588933.5428901571</v>
      </c>
      <c r="I19" s="72">
        <f t="shared" si="8"/>
        <v>957893.62811574724</v>
      </c>
      <c r="J19" s="61"/>
    </row>
    <row r="20" spans="1:23" ht="15" customHeight="1" x14ac:dyDescent="0.2">
      <c r="F20" s="62"/>
      <c r="G20" s="62"/>
      <c r="H20" s="62"/>
      <c r="I20" s="62"/>
      <c r="J20" s="62"/>
    </row>
    <row r="21" spans="1:23" ht="32" hidden="1" x14ac:dyDescent="0.2">
      <c r="A21" s="54" t="s">
        <v>95</v>
      </c>
      <c r="B21" s="54"/>
      <c r="C21" s="54"/>
      <c r="D21" s="54"/>
      <c r="E21" s="54"/>
      <c r="F21" s="60">
        <f>+Regresión!B6</f>
        <v>21632.774645634225</v>
      </c>
      <c r="G21" s="64" t="s">
        <v>23</v>
      </c>
      <c r="H21" s="62"/>
      <c r="I21" s="62"/>
      <c r="J21" s="62"/>
    </row>
    <row r="22" spans="1:23" ht="48" hidden="1" x14ac:dyDescent="0.2">
      <c r="A22" s="54" t="s">
        <v>96</v>
      </c>
      <c r="B22" s="54"/>
      <c r="C22" s="54"/>
      <c r="D22" s="54"/>
      <c r="E22" s="54"/>
      <c r="F22" s="60">
        <f>+F18</f>
        <v>986998.93892307696</v>
      </c>
      <c r="G22" s="64" t="e">
        <f>+#REF!</f>
        <v>#REF!</v>
      </c>
      <c r="W22" s="57"/>
    </row>
    <row r="23" spans="1:23" ht="64" hidden="1" x14ac:dyDescent="0.2">
      <c r="A23" s="54" t="s">
        <v>65</v>
      </c>
      <c r="B23" s="54"/>
      <c r="C23" s="54"/>
      <c r="D23" s="54"/>
      <c r="E23" s="54"/>
      <c r="F23" s="73">
        <f>+F21/F22</f>
        <v>2.191772837085107E-2</v>
      </c>
      <c r="G23" s="64"/>
      <c r="W23" s="57"/>
    </row>
    <row r="24" spans="1:23" x14ac:dyDescent="0.2">
      <c r="W24" s="57"/>
    </row>
    <row r="25" spans="1:23" x14ac:dyDescent="0.2">
      <c r="W25" s="57"/>
    </row>
    <row r="26" spans="1:23" ht="16" thickBot="1" x14ac:dyDescent="0.25">
      <c r="W26" s="57"/>
    </row>
    <row r="27" spans="1:23" x14ac:dyDescent="0.2">
      <c r="H27" s="240" t="s">
        <v>185</v>
      </c>
      <c r="I27" s="241"/>
      <c r="J27" s="242"/>
      <c r="W27" s="57"/>
    </row>
    <row r="28" spans="1:23" x14ac:dyDescent="0.2">
      <c r="H28" s="243"/>
      <c r="I28" s="244"/>
      <c r="J28" s="245"/>
      <c r="W28" s="57"/>
    </row>
    <row r="29" spans="1:23" x14ac:dyDescent="0.2">
      <c r="H29" s="243"/>
      <c r="I29" s="244"/>
      <c r="J29" s="245"/>
      <c r="W29" s="57"/>
    </row>
    <row r="30" spans="1:23" x14ac:dyDescent="0.2">
      <c r="H30" s="243"/>
      <c r="I30" s="244"/>
      <c r="J30" s="245"/>
      <c r="W30" s="57"/>
    </row>
    <row r="31" spans="1:23" x14ac:dyDescent="0.2">
      <c r="H31" s="243"/>
      <c r="I31" s="244"/>
      <c r="J31" s="245"/>
      <c r="W31" s="57"/>
    </row>
    <row r="32" spans="1:23" x14ac:dyDescent="0.2">
      <c r="H32" s="243"/>
      <c r="I32" s="244"/>
      <c r="J32" s="245"/>
      <c r="W32" s="57"/>
    </row>
    <row r="33" spans="1:23" ht="16" thickBot="1" x14ac:dyDescent="0.25">
      <c r="H33" s="246"/>
      <c r="I33" s="247"/>
      <c r="J33" s="248"/>
      <c r="W33" s="57"/>
    </row>
    <row r="34" spans="1:23" x14ac:dyDescent="0.2">
      <c r="W34" s="57"/>
    </row>
    <row r="35" spans="1:23" x14ac:dyDescent="0.2">
      <c r="W35" s="57"/>
    </row>
    <row r="36" spans="1:23" ht="15" customHeight="1" x14ac:dyDescent="0.2">
      <c r="J36" s="63"/>
      <c r="W36" s="57"/>
    </row>
    <row r="37" spans="1:23" ht="15" customHeight="1" x14ac:dyDescent="0.2">
      <c r="W37" s="57"/>
    </row>
    <row r="38" spans="1:23" ht="15" customHeight="1" x14ac:dyDescent="0.2">
      <c r="H38" s="63"/>
      <c r="W38" s="57"/>
    </row>
    <row r="39" spans="1:23" ht="15" customHeight="1" x14ac:dyDescent="0.2">
      <c r="H39" s="63"/>
      <c r="W39" s="57"/>
    </row>
    <row r="40" spans="1:23" ht="15" customHeight="1" x14ac:dyDescent="0.2">
      <c r="H40" s="63"/>
      <c r="I40" s="63"/>
      <c r="W40" s="57"/>
    </row>
    <row r="46" spans="1:23" x14ac:dyDescent="0.2">
      <c r="A46" s="237" t="s">
        <v>12</v>
      </c>
      <c r="B46" s="238"/>
      <c r="C46" s="238"/>
      <c r="D46" s="238"/>
      <c r="E46" s="239"/>
      <c r="F46" s="175">
        <f>Regresión!B17</f>
        <v>238.269912961199</v>
      </c>
    </row>
    <row r="47" spans="1:23" x14ac:dyDescent="0.2">
      <c r="A47" s="237" t="s">
        <v>57</v>
      </c>
      <c r="B47" s="238"/>
      <c r="C47" s="238"/>
      <c r="D47" s="238"/>
      <c r="E47" s="239"/>
      <c r="F47" s="175">
        <f>Regresión!B16</f>
        <v>352255.4960399039</v>
      </c>
    </row>
    <row r="48" spans="1:23" x14ac:dyDescent="0.2">
      <c r="A48" s="237" t="s">
        <v>14</v>
      </c>
      <c r="B48" s="238"/>
      <c r="C48" s="238"/>
      <c r="D48" s="238"/>
      <c r="E48" s="239"/>
      <c r="F48" s="175">
        <f>Regresión!B4</f>
        <v>0.8330772681071047</v>
      </c>
    </row>
    <row r="50" spans="1:7" x14ac:dyDescent="0.2">
      <c r="A50" s="51"/>
      <c r="B50" s="51"/>
      <c r="C50" s="51"/>
      <c r="D50" s="51"/>
      <c r="E50" s="51"/>
      <c r="F50" s="51"/>
      <c r="G50" s="63"/>
    </row>
    <row r="51" spans="1:7" ht="80" x14ac:dyDescent="0.2">
      <c r="A51" s="179" t="s">
        <v>180</v>
      </c>
    </row>
  </sheetData>
  <scenarios current="0" show="0">
    <scenario name="k," locked="1" count="28" user="Iveth Nataly Coy Sanchez" comment="Creado por Iveth Nataly Coy Sanchez el 26/07/2023">
      <inputCells r="G1" val="Producción"/>
      <inputCells r="H1" val="Consumo de energía_x000a_Tendencia"/>
      <inputCells r="G2" val="2232,46" numFmtId="4"/>
      <inputCells r="H2" val="884183,545929262"/>
      <inputCells r="G3" val="2393,1" numFmtId="4"/>
      <inputCells r="H3" val="922459,224747349"/>
      <inputCells r="G4" val="2439,45" numFmtId="4"/>
      <inputCells r="H4" val="933503,0352131"/>
      <inputCells r="G5" val="2048,63" numFmtId="4"/>
      <inputCells r="H5" val="840382,387829605"/>
      <inputCells r="G6" val="2017,96" numFmtId="4"/>
      <inputCells r="H6" val="833074,649599085"/>
      <inputCells r="G7" val="1926,99" numFmtId="4"/>
      <inputCells r="H7" val="811399,235617005"/>
      <inputCells r="G8" val="2190,02" numFmtId="4"/>
      <inputCells r="H8" val="874071,370823189"/>
      <inputCells r="G9" val="1870,84" numFmtId="4"/>
      <inputCells r="H9" val="798020,380004233"/>
      <inputCells r="G10" val="2047,3" numFmtId="4"/>
      <inputCells r="H10" val="840065,488845366"/>
      <inputCells r="G11" val="2008,56" numFmtId="4"/>
      <inputCells r="H11" val="830834,91241725"/>
      <inputCells r="G12" val="1983,35" numFmtId="4"/>
      <inputCells r="H12" val="824828,127911498"/>
      <inputCells r="G13" val="1832,25" numFmtId="4"/>
      <inputCells r="H13" val="788825,544063061"/>
      <inputCells r="H2" undone="1" val="kWh"/>
      <inputCells r="G2" undone="1" val="Ton"/>
    </scenario>
  </scenarios>
  <autoFilter ref="A1:J13" xr:uid="{00000000-0009-0000-0000-000003000000}"/>
  <mergeCells count="4">
    <mergeCell ref="A48:E48"/>
    <mergeCell ref="H27:J33"/>
    <mergeCell ref="A46:E46"/>
    <mergeCell ref="A47:E4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"/>
  <sheetViews>
    <sheetView workbookViewId="0">
      <selection activeCell="C3" sqref="C3"/>
    </sheetView>
  </sheetViews>
  <sheetFormatPr baseColWidth="10" defaultRowHeight="15" x14ac:dyDescent="0.2"/>
  <cols>
    <col min="1" max="1" width="29.83203125" style="190" bestFit="1" customWidth="1"/>
    <col min="2" max="2" width="16.6640625" style="190" bestFit="1" customWidth="1"/>
    <col min="3" max="3" width="17.33203125" style="190" bestFit="1" customWidth="1"/>
    <col min="4" max="4" width="23.5" style="190" bestFit="1" customWidth="1"/>
    <col min="5" max="5" width="14.1640625" style="190" customWidth="1"/>
    <col min="6" max="6" width="15" style="190" bestFit="1" customWidth="1"/>
    <col min="7" max="7" width="12.1640625" style="190" customWidth="1"/>
    <col min="8" max="8" width="13.1640625" style="190" customWidth="1"/>
    <col min="9" max="9" width="13.6640625" style="190" customWidth="1"/>
    <col min="10" max="16384" width="10.83203125" style="190"/>
  </cols>
  <sheetData>
    <row r="1" spans="1:9" x14ac:dyDescent="0.2">
      <c r="A1" s="190" t="s">
        <v>142</v>
      </c>
    </row>
    <row r="2" spans="1:9" ht="16" x14ac:dyDescent="0.2">
      <c r="A2" s="181" t="s">
        <v>143</v>
      </c>
      <c r="B2" s="180"/>
    </row>
    <row r="3" spans="1:9" x14ac:dyDescent="0.2">
      <c r="A3" s="191" t="s">
        <v>144</v>
      </c>
      <c r="B3" s="191">
        <v>0.91273066569887129</v>
      </c>
    </row>
    <row r="4" spans="1:9" x14ac:dyDescent="0.2">
      <c r="A4" s="191" t="s">
        <v>145</v>
      </c>
      <c r="B4" s="192">
        <v>0.8330772681071047</v>
      </c>
    </row>
    <row r="5" spans="1:9" x14ac:dyDescent="0.2">
      <c r="A5" s="191" t="s">
        <v>146</v>
      </c>
      <c r="B5" s="191">
        <v>0.81638499491781524</v>
      </c>
    </row>
    <row r="6" spans="1:9" x14ac:dyDescent="0.2">
      <c r="A6" s="191" t="s">
        <v>147</v>
      </c>
      <c r="B6" s="193">
        <v>21632.774645634225</v>
      </c>
    </row>
    <row r="7" spans="1:9" x14ac:dyDescent="0.2">
      <c r="A7" s="191" t="s">
        <v>148</v>
      </c>
      <c r="B7" s="191">
        <v>12</v>
      </c>
    </row>
    <row r="9" spans="1:9" x14ac:dyDescent="0.2">
      <c r="A9" s="182" t="s">
        <v>184</v>
      </c>
    </row>
    <row r="10" spans="1:9" ht="20" customHeight="1" x14ac:dyDescent="0.2">
      <c r="A10" s="183"/>
      <c r="B10" s="180" t="s">
        <v>152</v>
      </c>
      <c r="C10" s="180" t="s">
        <v>153</v>
      </c>
      <c r="D10" s="180" t="s">
        <v>154</v>
      </c>
      <c r="E10" s="180" t="s">
        <v>155</v>
      </c>
      <c r="F10" s="180" t="s">
        <v>156</v>
      </c>
    </row>
    <row r="11" spans="1:9" x14ac:dyDescent="0.2">
      <c r="A11" s="191" t="s">
        <v>149</v>
      </c>
      <c r="B11" s="194">
        <v>1</v>
      </c>
      <c r="C11" s="194">
        <v>23355773377.83403</v>
      </c>
      <c r="D11" s="194">
        <v>23355773377.83403</v>
      </c>
      <c r="E11" s="194">
        <v>49.907957931196705</v>
      </c>
      <c r="F11" s="194">
        <v>3.4381172155975898E-5</v>
      </c>
    </row>
    <row r="12" spans="1:9" x14ac:dyDescent="0.2">
      <c r="A12" s="191" t="s">
        <v>150</v>
      </c>
      <c r="B12" s="194">
        <v>10</v>
      </c>
      <c r="C12" s="194">
        <v>4679769388.6879492</v>
      </c>
      <c r="D12" s="194">
        <v>467976938.86879492</v>
      </c>
      <c r="E12" s="194"/>
      <c r="F12" s="194"/>
    </row>
    <row r="13" spans="1:9" x14ac:dyDescent="0.2">
      <c r="A13" s="191" t="s">
        <v>98</v>
      </c>
      <c r="B13" s="194">
        <v>11</v>
      </c>
      <c r="C13" s="194">
        <v>28035542766.52198</v>
      </c>
      <c r="D13" s="194"/>
      <c r="E13" s="194"/>
      <c r="F13" s="194"/>
    </row>
    <row r="15" spans="1:9" ht="23.5" customHeight="1" x14ac:dyDescent="0.2">
      <c r="A15" s="180"/>
      <c r="B15" s="180" t="s">
        <v>157</v>
      </c>
      <c r="C15" s="180" t="s">
        <v>147</v>
      </c>
      <c r="D15" s="180" t="s">
        <v>158</v>
      </c>
      <c r="E15" s="180" t="s">
        <v>159</v>
      </c>
      <c r="F15" s="180" t="s">
        <v>160</v>
      </c>
      <c r="G15" s="180" t="s">
        <v>161</v>
      </c>
      <c r="H15" s="180" t="s">
        <v>162</v>
      </c>
      <c r="I15" s="180" t="s">
        <v>163</v>
      </c>
    </row>
    <row r="16" spans="1:9" x14ac:dyDescent="0.2">
      <c r="A16" s="184" t="s">
        <v>151</v>
      </c>
      <c r="B16" s="193">
        <v>352255.4960399039</v>
      </c>
      <c r="C16" s="195">
        <v>70517.160580183219</v>
      </c>
      <c r="D16" s="195">
        <v>4.9953159364572457</v>
      </c>
      <c r="E16" s="195">
        <v>5.4105707964315346E-4</v>
      </c>
      <c r="F16" s="195">
        <v>195133.47081944271</v>
      </c>
      <c r="G16" s="195">
        <v>509377.52126036509</v>
      </c>
      <c r="H16" s="195">
        <v>195133.47081944271</v>
      </c>
      <c r="I16" s="195">
        <v>509377.52126036509</v>
      </c>
    </row>
    <row r="17" spans="1:9" x14ac:dyDescent="0.2">
      <c r="A17" s="184" t="s">
        <v>164</v>
      </c>
      <c r="B17" s="193">
        <v>238.269912961199</v>
      </c>
      <c r="C17" s="195">
        <v>33.727512041061431</v>
      </c>
      <c r="D17" s="195">
        <v>7.0645564567916601</v>
      </c>
      <c r="E17" s="195">
        <v>3.4381172155975837E-5</v>
      </c>
      <c r="F17" s="195">
        <v>163.12033300167514</v>
      </c>
      <c r="G17" s="195">
        <v>313.41949292072286</v>
      </c>
      <c r="H17" s="195">
        <v>163.12033300167514</v>
      </c>
      <c r="I17" s="195">
        <v>313.41949292072286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8"/>
  <sheetViews>
    <sheetView tabSelected="1" topLeftCell="A2" zoomScale="80" zoomScaleNormal="80" workbookViewId="0">
      <pane xSplit="2" ySplit="2" topLeftCell="C42" activePane="bottomRight" state="frozen"/>
      <selection activeCell="A2" sqref="A2"/>
      <selection pane="topRight" activeCell="C2" sqref="C2"/>
      <selection pane="bottomLeft" activeCell="A4" sqref="A4"/>
      <selection pane="bottomRight" activeCell="C55" sqref="C55"/>
    </sheetView>
  </sheetViews>
  <sheetFormatPr baseColWidth="10" defaultColWidth="16.1640625" defaultRowHeight="15" x14ac:dyDescent="0.2"/>
  <cols>
    <col min="1" max="1" width="19.83203125" style="55" customWidth="1"/>
    <col min="2" max="2" width="16.83203125" style="55" customWidth="1"/>
    <col min="3" max="3" width="18.33203125" style="55" bestFit="1" customWidth="1"/>
    <col min="4" max="6" width="15.5" style="55" customWidth="1"/>
    <col min="7" max="7" width="16" style="55" customWidth="1"/>
    <col min="8" max="8" width="17.5" style="55" customWidth="1"/>
    <col min="9" max="9" width="16.33203125" style="55" customWidth="1"/>
    <col min="10" max="10" width="16.1640625" style="55"/>
    <col min="11" max="11" width="13.1640625" style="55" customWidth="1"/>
    <col min="12" max="14" width="15.1640625" style="55" customWidth="1"/>
    <col min="15" max="15" width="17" style="55" customWidth="1"/>
    <col min="16" max="17" width="15.83203125" style="55" customWidth="1"/>
    <col min="18" max="18" width="10.5" style="55" customWidth="1"/>
    <col min="19" max="19" width="16.33203125" style="55" customWidth="1"/>
    <col min="20" max="21" width="16.1640625" style="55" customWidth="1"/>
    <col min="22" max="22" width="12.5" style="55" customWidth="1"/>
    <col min="23" max="24" width="16.1640625" style="55" customWidth="1"/>
    <col min="25" max="25" width="16.1640625" style="55"/>
    <col min="26" max="26" width="6.33203125" style="55" customWidth="1"/>
    <col min="27" max="27" width="6.6640625" style="55" customWidth="1"/>
    <col min="28" max="28" width="22" style="55" customWidth="1"/>
    <col min="29" max="29" width="6.33203125" style="55" customWidth="1"/>
    <col min="30" max="16384" width="16.1640625" style="55"/>
  </cols>
  <sheetData>
    <row r="1" spans="1:29" ht="15" hidden="1" customHeight="1" x14ac:dyDescent="0.2">
      <c r="T1" s="74" t="s">
        <v>64</v>
      </c>
      <c r="U1" s="258" t="s">
        <v>66</v>
      </c>
      <c r="V1" s="258"/>
      <c r="W1" s="258"/>
      <c r="X1" s="259"/>
      <c r="Y1" s="259"/>
      <c r="Z1" s="56"/>
      <c r="AC1" s="56"/>
    </row>
    <row r="2" spans="1:29" ht="59.5" customHeight="1" x14ac:dyDescent="0.2">
      <c r="A2" s="257" t="s">
        <v>3</v>
      </c>
      <c r="B2" s="53" t="s">
        <v>97</v>
      </c>
      <c r="C2" s="53" t="str">
        <f>+'Consumos y Prod'!B2</f>
        <v>ENERGÍA ELÉCTRICA</v>
      </c>
      <c r="D2" s="53" t="str">
        <f>'Consumos y Prod'!B36</f>
        <v xml:space="preserve">GAS NATURAL </v>
      </c>
      <c r="E2" s="53" t="str">
        <f>'Consumos y Prod'!B67</f>
        <v>ACPM</v>
      </c>
      <c r="F2" s="53" t="str">
        <f>'Consumos y Prod'!B103</f>
        <v>GASOLINA</v>
      </c>
      <c r="G2" s="53" t="s">
        <v>135</v>
      </c>
      <c r="H2" s="53" t="s">
        <v>136</v>
      </c>
      <c r="I2" s="53" t="s">
        <v>137</v>
      </c>
      <c r="J2" s="53" t="s">
        <v>138</v>
      </c>
      <c r="K2" s="53" t="s">
        <v>99</v>
      </c>
      <c r="L2" s="53" t="s">
        <v>139</v>
      </c>
      <c r="M2" s="53" t="s">
        <v>140</v>
      </c>
      <c r="N2" s="53" t="s">
        <v>141</v>
      </c>
      <c r="O2" s="200" t="s">
        <v>100</v>
      </c>
      <c r="P2" s="53" t="s">
        <v>166</v>
      </c>
      <c r="Q2" s="53" t="s">
        <v>167</v>
      </c>
      <c r="R2" s="51"/>
      <c r="AA2" s="66"/>
      <c r="AB2" s="66"/>
      <c r="AC2" s="66"/>
    </row>
    <row r="3" spans="1:29" ht="31.5" customHeight="1" x14ac:dyDescent="0.2">
      <c r="A3" s="257"/>
      <c r="B3" s="53" t="s">
        <v>22</v>
      </c>
      <c r="C3" s="53" t="s">
        <v>23</v>
      </c>
      <c r="D3" s="53" t="s">
        <v>23</v>
      </c>
      <c r="E3" s="53" t="s">
        <v>23</v>
      </c>
      <c r="F3" s="53" t="s">
        <v>23</v>
      </c>
      <c r="G3" s="53" t="s">
        <v>25</v>
      </c>
      <c r="H3" s="53" t="s">
        <v>25</v>
      </c>
      <c r="I3" s="53" t="s">
        <v>25</v>
      </c>
      <c r="J3" s="53" t="s">
        <v>25</v>
      </c>
      <c r="K3" s="53" t="s">
        <v>165</v>
      </c>
      <c r="L3" s="53" t="s">
        <v>165</v>
      </c>
      <c r="M3" s="53" t="s">
        <v>165</v>
      </c>
      <c r="N3" s="53" t="s">
        <v>165</v>
      </c>
      <c r="O3" s="53" t="s">
        <v>56</v>
      </c>
      <c r="P3" s="53" t="s">
        <v>67</v>
      </c>
      <c r="Q3" s="53" t="s">
        <v>67</v>
      </c>
      <c r="R3" s="51"/>
      <c r="AC3" s="66"/>
    </row>
    <row r="4" spans="1:29" x14ac:dyDescent="0.2">
      <c r="A4" s="67">
        <f>'Consumos y Prod'!B4</f>
        <v>44562</v>
      </c>
      <c r="B4" s="69">
        <f>'Consumos y Prod'!C145</f>
        <v>2232.46</v>
      </c>
      <c r="C4" s="69">
        <f>+'Consumos y Prod'!C4</f>
        <v>380049.4</v>
      </c>
      <c r="D4" s="69">
        <v>482872.71</v>
      </c>
      <c r="E4" s="69">
        <v>283.64</v>
      </c>
      <c r="F4" s="69">
        <v>1184.6600000000001</v>
      </c>
      <c r="G4" s="68">
        <f>+C4/B4</f>
        <v>170.23794379294591</v>
      </c>
      <c r="H4" s="68">
        <f t="shared" ref="H4:H12" si="0">+(D4/B4)</f>
        <v>216.29624270983578</v>
      </c>
      <c r="I4" s="68">
        <f t="shared" ref="I4:I15" si="1">+(E4/B4)</f>
        <v>0.12705266835687984</v>
      </c>
      <c r="J4" s="68">
        <f>+(F4/B4)</f>
        <v>0.53065228492335814</v>
      </c>
      <c r="K4" s="70">
        <f t="shared" ref="K4:K15" si="2">B4/C4</f>
        <v>5.8741310997991311E-3</v>
      </c>
      <c r="L4" s="71">
        <f t="shared" ref="L4:L15" si="3">+B4/D4</f>
        <v>4.6232888166324411E-3</v>
      </c>
      <c r="M4" s="71">
        <f t="shared" ref="M4:M15" si="4">+B4/E4</f>
        <v>7.8707516570300387</v>
      </c>
      <c r="N4" s="71">
        <f t="shared" ref="N4:N15" si="5">+B4/F4</f>
        <v>1.884473182178853</v>
      </c>
      <c r="O4" s="203">
        <f t="shared" ref="O4:O15" si="6">SUM(C4:F4)</f>
        <v>864390.41000000015</v>
      </c>
      <c r="P4" s="203">
        <f t="shared" ref="P4:P15" si="7">+O4/B4</f>
        <v>387.19189145606197</v>
      </c>
      <c r="Q4" s="203">
        <v>439.22</v>
      </c>
      <c r="R4" s="75"/>
      <c r="AC4" s="66"/>
    </row>
    <row r="5" spans="1:29" x14ac:dyDescent="0.2">
      <c r="A5" s="67">
        <f>'Consumos y Prod'!B5</f>
        <v>44593</v>
      </c>
      <c r="B5" s="69">
        <f>'Consumos y Prod'!C146</f>
        <v>2393.1</v>
      </c>
      <c r="C5" s="69">
        <f>+'Consumos y Prod'!C5</f>
        <v>402208.8</v>
      </c>
      <c r="D5" s="69">
        <v>538768.37</v>
      </c>
      <c r="E5" s="69">
        <v>378.18</v>
      </c>
      <c r="F5" s="69">
        <v>1327.41</v>
      </c>
      <c r="G5" s="68">
        <f t="shared" ref="G5:G15" si="8">+C5/B5</f>
        <v>168.07020183026199</v>
      </c>
      <c r="H5" s="68">
        <f t="shared" si="0"/>
        <v>225.13408131712006</v>
      </c>
      <c r="I5" s="68">
        <f t="shared" si="1"/>
        <v>0.15802933433621663</v>
      </c>
      <c r="J5" s="68">
        <f t="shared" ref="J5:J14" si="9">+(F5/B5)</f>
        <v>0.55468221135765328</v>
      </c>
      <c r="K5" s="70">
        <f t="shared" si="2"/>
        <v>5.9498946815683797E-3</v>
      </c>
      <c r="L5" s="71">
        <f t="shared" si="3"/>
        <v>4.4417975019580306E-3</v>
      </c>
      <c r="M5" s="71">
        <f t="shared" si="4"/>
        <v>6.3279390766301757</v>
      </c>
      <c r="N5" s="71">
        <f t="shared" si="5"/>
        <v>1.8028340904468099</v>
      </c>
      <c r="O5" s="203">
        <f t="shared" si="6"/>
        <v>942682.76</v>
      </c>
      <c r="P5" s="203">
        <f t="shared" si="7"/>
        <v>393.91699469307594</v>
      </c>
      <c r="Q5" s="203">
        <v>439.22</v>
      </c>
      <c r="R5" s="75"/>
      <c r="AC5" s="66"/>
    </row>
    <row r="6" spans="1:29" x14ac:dyDescent="0.2">
      <c r="A6" s="67">
        <f>'Consumos y Prod'!B6</f>
        <v>44621</v>
      </c>
      <c r="B6" s="69">
        <f>'Consumos y Prod'!C147</f>
        <v>2439.4499999999998</v>
      </c>
      <c r="C6" s="69">
        <f>+'Consumos y Prod'!C6</f>
        <v>397598.8</v>
      </c>
      <c r="D6" s="69">
        <v>519716.87</v>
      </c>
      <c r="E6" s="69">
        <v>378.18</v>
      </c>
      <c r="F6" s="69">
        <v>3151.48</v>
      </c>
      <c r="G6" s="68">
        <f t="shared" si="8"/>
        <v>162.98706675685094</v>
      </c>
      <c r="H6" s="68">
        <f t="shared" si="0"/>
        <v>213.04674004386237</v>
      </c>
      <c r="I6" s="68">
        <f t="shared" si="1"/>
        <v>0.15502674783250325</v>
      </c>
      <c r="J6" s="68">
        <f t="shared" si="9"/>
        <v>1.2918813667015108</v>
      </c>
      <c r="K6" s="70">
        <f t="shared" si="2"/>
        <v>6.135456143227796E-3</v>
      </c>
      <c r="L6" s="71">
        <f t="shared" si="3"/>
        <v>4.6938056869310395E-3</v>
      </c>
      <c r="M6" s="71">
        <f t="shared" si="4"/>
        <v>6.4504997620180857</v>
      </c>
      <c r="N6" s="71">
        <f t="shared" si="5"/>
        <v>0.77406488380062699</v>
      </c>
      <c r="O6" s="203">
        <f t="shared" si="6"/>
        <v>920845.33</v>
      </c>
      <c r="P6" s="203">
        <f t="shared" si="7"/>
        <v>377.48071491524729</v>
      </c>
      <c r="Q6" s="203">
        <v>439.22</v>
      </c>
      <c r="R6" s="75"/>
      <c r="AC6" s="66"/>
    </row>
    <row r="7" spans="1:29" x14ac:dyDescent="0.2">
      <c r="A7" s="67">
        <f>'Consumos y Prod'!B7</f>
        <v>44652</v>
      </c>
      <c r="B7" s="69">
        <f>'Consumos y Prod'!C148</f>
        <v>2048.63</v>
      </c>
      <c r="C7" s="69">
        <f>+'Consumos y Prod'!C7</f>
        <v>355554.2</v>
      </c>
      <c r="D7" s="69">
        <v>476306.15</v>
      </c>
      <c r="E7" s="69">
        <v>378.18</v>
      </c>
      <c r="F7" s="69">
        <v>960.94299999999998</v>
      </c>
      <c r="G7" s="68">
        <f t="shared" si="8"/>
        <v>173.55706008405616</v>
      </c>
      <c r="H7" s="68">
        <f t="shared" si="0"/>
        <v>232.49984135739493</v>
      </c>
      <c r="I7" s="68">
        <f t="shared" si="1"/>
        <v>0.18460141655643039</v>
      </c>
      <c r="J7" s="68">
        <f t="shared" si="9"/>
        <v>0.46906615640696464</v>
      </c>
      <c r="K7" s="70">
        <f t="shared" si="2"/>
        <v>5.7617938418390224E-3</v>
      </c>
      <c r="L7" s="71">
        <f t="shared" si="3"/>
        <v>4.3010782035881757E-3</v>
      </c>
      <c r="M7" s="71">
        <f t="shared" si="4"/>
        <v>5.4170765244063679</v>
      </c>
      <c r="N7" s="71">
        <f t="shared" si="5"/>
        <v>2.1318954402082122</v>
      </c>
      <c r="O7" s="203">
        <f t="shared" si="6"/>
        <v>833199.47300000011</v>
      </c>
      <c r="P7" s="203">
        <f t="shared" si="7"/>
        <v>406.71056901441455</v>
      </c>
      <c r="Q7" s="203">
        <v>439.22</v>
      </c>
      <c r="R7" s="75"/>
      <c r="AC7" s="66"/>
    </row>
    <row r="8" spans="1:29" x14ac:dyDescent="0.2">
      <c r="A8" s="67">
        <f>'Consumos y Prod'!B8</f>
        <v>44682</v>
      </c>
      <c r="B8" s="69">
        <f>'Consumos y Prod'!C149</f>
        <v>2017.96</v>
      </c>
      <c r="C8" s="69">
        <f>+'Consumos y Prod'!C8</f>
        <v>369830.40000000002</v>
      </c>
      <c r="D8" s="69">
        <v>478664.1</v>
      </c>
      <c r="E8" s="69">
        <v>378.18</v>
      </c>
      <c r="F8" s="69">
        <v>571.01400000000001</v>
      </c>
      <c r="G8" s="68">
        <f t="shared" si="8"/>
        <v>183.26944042498366</v>
      </c>
      <c r="H8" s="68">
        <f t="shared" si="0"/>
        <v>237.20197625324585</v>
      </c>
      <c r="I8" s="68">
        <f t="shared" si="1"/>
        <v>0.18740708438224743</v>
      </c>
      <c r="J8" s="68">
        <f t="shared" si="9"/>
        <v>0.28296596562865467</v>
      </c>
      <c r="K8" s="70">
        <f t="shared" si="2"/>
        <v>5.4564470633025296E-3</v>
      </c>
      <c r="L8" s="71">
        <f t="shared" si="3"/>
        <v>4.2158164775674637E-3</v>
      </c>
      <c r="M8" s="71">
        <f t="shared" si="4"/>
        <v>5.3359775768152735</v>
      </c>
      <c r="N8" s="71">
        <f t="shared" si="5"/>
        <v>3.5339939125835795</v>
      </c>
      <c r="O8" s="203">
        <f t="shared" si="6"/>
        <v>849443.69400000002</v>
      </c>
      <c r="P8" s="203">
        <f t="shared" si="7"/>
        <v>420.94178972824039</v>
      </c>
      <c r="Q8" s="203">
        <v>439.22</v>
      </c>
      <c r="R8" s="75"/>
      <c r="AC8" s="66"/>
    </row>
    <row r="9" spans="1:29" x14ac:dyDescent="0.2">
      <c r="A9" s="67">
        <f>'Consumos y Prod'!B9</f>
        <v>44713</v>
      </c>
      <c r="B9" s="69">
        <f>'Consumos y Prod'!C150</f>
        <v>1926.99</v>
      </c>
      <c r="C9" s="69">
        <f>+'Consumos y Prod'!C9</f>
        <v>345198.6</v>
      </c>
      <c r="D9" s="69">
        <v>471374.18</v>
      </c>
      <c r="E9" s="69">
        <v>378.18</v>
      </c>
      <c r="F9" s="69">
        <v>1610.9349999999999</v>
      </c>
      <c r="G9" s="68">
        <f t="shared" si="8"/>
        <v>179.13876045023585</v>
      </c>
      <c r="H9" s="68">
        <f t="shared" si="0"/>
        <v>244.61682727985095</v>
      </c>
      <c r="I9" s="68">
        <f t="shared" si="1"/>
        <v>0.19625426182803232</v>
      </c>
      <c r="J9" s="68">
        <f t="shared" si="9"/>
        <v>0.83598513744233227</v>
      </c>
      <c r="K9" s="70">
        <f t="shared" si="2"/>
        <v>5.5822648179917308E-3</v>
      </c>
      <c r="L9" s="71">
        <f t="shared" si="3"/>
        <v>4.0880262045748881E-3</v>
      </c>
      <c r="M9" s="71">
        <f t="shared" si="4"/>
        <v>5.0954307472632081</v>
      </c>
      <c r="N9" s="71">
        <f t="shared" si="5"/>
        <v>1.196193514946289</v>
      </c>
      <c r="O9" s="203">
        <f t="shared" si="6"/>
        <v>818561.89500000014</v>
      </c>
      <c r="P9" s="203">
        <f t="shared" si="7"/>
        <v>424.78782712935725</v>
      </c>
      <c r="Q9" s="203">
        <v>439.22</v>
      </c>
      <c r="R9" s="75"/>
      <c r="AC9" s="66"/>
    </row>
    <row r="10" spans="1:29" x14ac:dyDescent="0.2">
      <c r="A10" s="67">
        <f>'Consumos y Prod'!B10</f>
        <v>44743</v>
      </c>
      <c r="B10" s="69">
        <f>'Consumos y Prod'!C151</f>
        <v>2190.02</v>
      </c>
      <c r="C10" s="69">
        <f>+'Consumos y Prod'!C10</f>
        <v>362208.4</v>
      </c>
      <c r="D10" s="69">
        <v>520130.22</v>
      </c>
      <c r="E10" s="69">
        <v>378.18</v>
      </c>
      <c r="F10" s="69">
        <v>1210.1010000000001</v>
      </c>
      <c r="G10" s="68">
        <f t="shared" si="8"/>
        <v>165.39045305522325</v>
      </c>
      <c r="H10" s="68">
        <f t="shared" si="0"/>
        <v>237.50021460991223</v>
      </c>
      <c r="I10" s="68">
        <f t="shared" si="1"/>
        <v>0.17268335448991334</v>
      </c>
      <c r="J10" s="68">
        <f t="shared" si="9"/>
        <v>0.55255248810513147</v>
      </c>
      <c r="K10" s="70">
        <f t="shared" si="2"/>
        <v>6.0462982084347021E-3</v>
      </c>
      <c r="L10" s="71">
        <f t="shared" si="3"/>
        <v>4.2105225110742458E-3</v>
      </c>
      <c r="M10" s="71">
        <f t="shared" si="4"/>
        <v>5.7909461103178383</v>
      </c>
      <c r="N10" s="71">
        <f t="shared" si="5"/>
        <v>1.8097828197811585</v>
      </c>
      <c r="O10" s="203">
        <f t="shared" si="6"/>
        <v>883926.90100000007</v>
      </c>
      <c r="P10" s="203">
        <f t="shared" si="7"/>
        <v>403.61590350773054</v>
      </c>
      <c r="Q10" s="203">
        <v>439.22</v>
      </c>
      <c r="R10" s="75"/>
      <c r="AC10" s="66"/>
    </row>
    <row r="11" spans="1:29" x14ac:dyDescent="0.2">
      <c r="A11" s="67">
        <f>'Consumos y Prod'!B11</f>
        <v>44774</v>
      </c>
      <c r="B11" s="69">
        <f>'Consumos y Prod'!C152</f>
        <v>1870.84</v>
      </c>
      <c r="C11" s="69">
        <f>+'Consumos y Prod'!C11</f>
        <v>342954.4</v>
      </c>
      <c r="D11" s="69">
        <v>478128.63</v>
      </c>
      <c r="E11" s="69">
        <v>378.18</v>
      </c>
      <c r="F11" s="69">
        <v>1137.4000000000001</v>
      </c>
      <c r="G11" s="68">
        <f t="shared" si="8"/>
        <v>183.3157298325886</v>
      </c>
      <c r="H11" s="68">
        <f t="shared" si="0"/>
        <v>255.56895832887901</v>
      </c>
      <c r="I11" s="68">
        <f t="shared" si="1"/>
        <v>0.20214449124457465</v>
      </c>
      <c r="J11" s="68">
        <f t="shared" si="9"/>
        <v>0.60796219879840074</v>
      </c>
      <c r="K11" s="70">
        <f t="shared" si="2"/>
        <v>5.4550692453574001E-3</v>
      </c>
      <c r="L11" s="71">
        <f t="shared" si="3"/>
        <v>3.9128382669743073E-3</v>
      </c>
      <c r="M11" s="71">
        <f t="shared" si="4"/>
        <v>4.9469564757522866</v>
      </c>
      <c r="N11" s="71">
        <f t="shared" si="5"/>
        <v>1.6448391067346577</v>
      </c>
      <c r="O11" s="203">
        <f t="shared" si="6"/>
        <v>822598.6100000001</v>
      </c>
      <c r="P11" s="203">
        <f t="shared" si="7"/>
        <v>439.69479485151061</v>
      </c>
      <c r="Q11" s="203">
        <v>439.22</v>
      </c>
      <c r="R11" s="75"/>
      <c r="AC11" s="66"/>
    </row>
    <row r="12" spans="1:29" x14ac:dyDescent="0.2">
      <c r="A12" s="67">
        <f>'Consumos y Prod'!B12</f>
        <v>44805</v>
      </c>
      <c r="B12" s="69">
        <f>'Consumos y Prod'!C153</f>
        <v>2047.3</v>
      </c>
      <c r="C12" s="69">
        <f>+'Consumos y Prod'!C12</f>
        <v>345897.2</v>
      </c>
      <c r="D12" s="69">
        <v>477236.17</v>
      </c>
      <c r="E12" s="69">
        <v>378.18</v>
      </c>
      <c r="F12" s="69">
        <v>1943.04</v>
      </c>
      <c r="G12" s="68">
        <f t="shared" si="8"/>
        <v>168.9528647486934</v>
      </c>
      <c r="H12" s="68">
        <f t="shared" si="0"/>
        <v>233.10514824402873</v>
      </c>
      <c r="I12" s="68">
        <f t="shared" si="1"/>
        <v>0.18472134030186099</v>
      </c>
      <c r="J12" s="68">
        <f t="shared" si="9"/>
        <v>0.9490743906608704</v>
      </c>
      <c r="K12" s="70">
        <f t="shared" si="2"/>
        <v>5.9188105599004559E-3</v>
      </c>
      <c r="L12" s="71">
        <f t="shared" si="3"/>
        <v>4.2899095431094417E-3</v>
      </c>
      <c r="M12" s="71">
        <f t="shared" si="4"/>
        <v>5.4135596805753874</v>
      </c>
      <c r="N12" s="71">
        <f t="shared" si="5"/>
        <v>1.0536581851119895</v>
      </c>
      <c r="O12" s="203">
        <f t="shared" si="6"/>
        <v>825454.59000000008</v>
      </c>
      <c r="P12" s="203">
        <f t="shared" si="7"/>
        <v>403.19180872368491</v>
      </c>
      <c r="Q12" s="203">
        <v>439.22</v>
      </c>
      <c r="R12" s="75"/>
      <c r="AC12" s="66"/>
    </row>
    <row r="13" spans="1:29" x14ac:dyDescent="0.2">
      <c r="A13" s="67">
        <f>'Consumos y Prod'!B13</f>
        <v>44835</v>
      </c>
      <c r="B13" s="69">
        <f>'Consumos y Prod'!C154</f>
        <v>2008.56</v>
      </c>
      <c r="C13" s="69">
        <f>+'Consumos y Prod'!C13</f>
        <v>349013.2</v>
      </c>
      <c r="D13" s="69">
        <v>508998.06</v>
      </c>
      <c r="E13" s="69">
        <v>189.09</v>
      </c>
      <c r="F13" s="69">
        <v>3129.34</v>
      </c>
      <c r="G13" s="68">
        <f t="shared" si="8"/>
        <v>173.76289481021232</v>
      </c>
      <c r="H13" s="68">
        <f t="shared" ref="H13" si="10">+(D13/B13)</f>
        <v>253.41441629824354</v>
      </c>
      <c r="I13" s="68">
        <f t="shared" si="1"/>
        <v>9.4142071932130492E-2</v>
      </c>
      <c r="J13" s="68">
        <f t="shared" si="9"/>
        <v>1.5580017524993031</v>
      </c>
      <c r="K13" s="70">
        <f t="shared" si="2"/>
        <v>5.7549685799849403E-3</v>
      </c>
      <c r="L13" s="71">
        <f t="shared" si="3"/>
        <v>3.9461054134469591E-3</v>
      </c>
      <c r="M13" s="71">
        <f t="shared" si="4"/>
        <v>10.622243376170077</v>
      </c>
      <c r="N13" s="71">
        <f t="shared" si="5"/>
        <v>0.6418478017728978</v>
      </c>
      <c r="O13" s="203">
        <f t="shared" si="6"/>
        <v>861329.69</v>
      </c>
      <c r="P13" s="203">
        <f t="shared" si="7"/>
        <v>428.82945493288724</v>
      </c>
      <c r="Q13" s="203">
        <v>439.22</v>
      </c>
      <c r="R13" s="75"/>
      <c r="AC13" s="66"/>
    </row>
    <row r="14" spans="1:29" x14ac:dyDescent="0.2">
      <c r="A14" s="67">
        <f>'Consumos y Prod'!B14</f>
        <v>44866</v>
      </c>
      <c r="B14" s="69">
        <f>'Consumos y Prod'!C155</f>
        <v>1983.35</v>
      </c>
      <c r="C14" s="69">
        <f>+'Consumos y Prod'!C14</f>
        <v>335954</v>
      </c>
      <c r="D14" s="69">
        <v>457001.01</v>
      </c>
      <c r="E14" s="69">
        <v>378.18</v>
      </c>
      <c r="F14" s="69">
        <v>995.97</v>
      </c>
      <c r="G14" s="68">
        <f t="shared" si="8"/>
        <v>169.38714800715962</v>
      </c>
      <c r="H14" s="68">
        <f>+(D14/B14)</f>
        <v>230.41874101898304</v>
      </c>
      <c r="I14" s="68">
        <f t="shared" si="1"/>
        <v>0.19067738926563643</v>
      </c>
      <c r="J14" s="68">
        <f t="shared" si="9"/>
        <v>0.50216552802077297</v>
      </c>
      <c r="K14" s="70">
        <f t="shared" si="2"/>
        <v>5.9036356167808685E-3</v>
      </c>
      <c r="L14" s="71">
        <f t="shared" si="3"/>
        <v>4.3399247629671541E-3</v>
      </c>
      <c r="M14" s="71">
        <f t="shared" si="4"/>
        <v>5.2444603099053362</v>
      </c>
      <c r="N14" s="71">
        <f t="shared" si="5"/>
        <v>1.9913752422261712</v>
      </c>
      <c r="O14" s="203">
        <f t="shared" si="6"/>
        <v>794329.16</v>
      </c>
      <c r="P14" s="203">
        <f t="shared" si="7"/>
        <v>400.49873194342911</v>
      </c>
      <c r="Q14" s="203">
        <v>439.22</v>
      </c>
      <c r="R14" s="75"/>
      <c r="AC14" s="66"/>
    </row>
    <row r="15" spans="1:29" x14ac:dyDescent="0.2">
      <c r="A15" s="67">
        <f>'Consumos y Prod'!B15</f>
        <v>44896</v>
      </c>
      <c r="B15" s="69">
        <f>'Consumos y Prod'!C156</f>
        <v>1832.25</v>
      </c>
      <c r="C15" s="69">
        <f>+'Consumos y Prod'!C15</f>
        <v>316429.40000000002</v>
      </c>
      <c r="D15" s="69">
        <v>446892.82</v>
      </c>
      <c r="E15" s="69">
        <v>378.18</v>
      </c>
      <c r="F15" s="69">
        <v>1184.99</v>
      </c>
      <c r="G15" s="68">
        <f t="shared" si="8"/>
        <v>172.69990448901626</v>
      </c>
      <c r="H15" s="68">
        <f>+(D15/B15)</f>
        <v>243.90384499931778</v>
      </c>
      <c r="I15" s="68">
        <f t="shared" si="1"/>
        <v>0.20640196479738027</v>
      </c>
      <c r="J15" s="68">
        <f>+(F15/B15)</f>
        <v>0.64674034656842683</v>
      </c>
      <c r="K15" s="70">
        <f t="shared" si="2"/>
        <v>5.790391158343693E-3</v>
      </c>
      <c r="L15" s="71">
        <f t="shared" si="3"/>
        <v>4.0999763656977082E-3</v>
      </c>
      <c r="M15" s="71">
        <f t="shared" si="4"/>
        <v>4.84491511978423</v>
      </c>
      <c r="N15" s="71">
        <f t="shared" si="5"/>
        <v>1.5462155798783113</v>
      </c>
      <c r="O15" s="203">
        <f t="shared" si="6"/>
        <v>764885.39</v>
      </c>
      <c r="P15" s="203">
        <f t="shared" si="7"/>
        <v>417.4568917996998</v>
      </c>
      <c r="Q15" s="203">
        <v>439.22</v>
      </c>
      <c r="R15" s="75"/>
      <c r="AC15" s="66"/>
    </row>
    <row r="16" spans="1:29" x14ac:dyDescent="0.2">
      <c r="A16" s="196" t="s">
        <v>7</v>
      </c>
      <c r="B16" s="201">
        <f t="shared" ref="B16:K16" si="11">+AVERAGE(B4:B15)</f>
        <v>2082.5758333333329</v>
      </c>
      <c r="C16" s="201">
        <f t="shared" si="11"/>
        <v>358574.7333333334</v>
      </c>
      <c r="D16" s="201">
        <f t="shared" si="11"/>
        <v>488007.44083333336</v>
      </c>
      <c r="E16" s="201">
        <f t="shared" si="11"/>
        <v>354.54416666666663</v>
      </c>
      <c r="F16" s="201">
        <f t="shared" si="11"/>
        <v>1533.9402500000003</v>
      </c>
      <c r="G16" s="201">
        <f t="shared" si="11"/>
        <v>172.56412235685232</v>
      </c>
      <c r="H16" s="201">
        <f t="shared" si="11"/>
        <v>235.22558603838948</v>
      </c>
      <c r="I16" s="201">
        <f t="shared" si="11"/>
        <v>0.17159517711031716</v>
      </c>
      <c r="J16" s="201">
        <f t="shared" si="11"/>
        <v>0.73181081892611488</v>
      </c>
      <c r="K16" s="202">
        <f t="shared" si="11"/>
        <v>5.8024300847108875E-3</v>
      </c>
      <c r="L16" s="202">
        <f>AVERAGE(L4:L15)</f>
        <v>4.2635908128768208E-3</v>
      </c>
      <c r="M16" s="202">
        <f>AVERAGE(M4:M15)</f>
        <v>6.1133963680556933</v>
      </c>
      <c r="N16" s="202">
        <f>AVERAGE(N4:N15)</f>
        <v>1.6675978133057965</v>
      </c>
      <c r="O16" s="204">
        <f>+AVERAGE(O4:O15)</f>
        <v>848470.6585833336</v>
      </c>
      <c r="P16" s="204">
        <f>+AVERAGE(P4:P15)</f>
        <v>408.69311439127824</v>
      </c>
      <c r="Q16" s="204">
        <f>+AVERAGE(Q4:Q15)</f>
        <v>439.2200000000002</v>
      </c>
      <c r="R16" s="52"/>
      <c r="AC16" s="66"/>
    </row>
    <row r="17" spans="1:29" x14ac:dyDescent="0.2">
      <c r="A17" s="196" t="s">
        <v>20</v>
      </c>
      <c r="B17" s="201">
        <f t="shared" ref="B17:K17" si="12">+MAX(B4:B15)</f>
        <v>2439.4499999999998</v>
      </c>
      <c r="C17" s="201">
        <f t="shared" si="12"/>
        <v>402208.8</v>
      </c>
      <c r="D17" s="201">
        <f t="shared" si="12"/>
        <v>538768.37</v>
      </c>
      <c r="E17" s="201">
        <f t="shared" si="12"/>
        <v>378.18</v>
      </c>
      <c r="F17" s="201">
        <f t="shared" si="12"/>
        <v>3151.48</v>
      </c>
      <c r="G17" s="201">
        <f t="shared" si="12"/>
        <v>183.3157298325886</v>
      </c>
      <c r="H17" s="201">
        <f t="shared" si="12"/>
        <v>255.56895832887901</v>
      </c>
      <c r="I17" s="201">
        <f t="shared" si="12"/>
        <v>0.20640196479738027</v>
      </c>
      <c r="J17" s="201">
        <f t="shared" si="12"/>
        <v>1.5580017524993031</v>
      </c>
      <c r="K17" s="202">
        <f t="shared" si="12"/>
        <v>6.135456143227796E-3</v>
      </c>
      <c r="L17" s="202">
        <f>MAX(L4:L15)</f>
        <v>4.6938056869310395E-3</v>
      </c>
      <c r="M17" s="202">
        <f>MAX(M4:M15)</f>
        <v>10.622243376170077</v>
      </c>
      <c r="N17" s="202">
        <f>MAX(N4:N15)</f>
        <v>3.5339939125835795</v>
      </c>
      <c r="O17" s="204">
        <f>+MAX(O4:O15)</f>
        <v>942682.76</v>
      </c>
      <c r="P17" s="204">
        <f>+MAX(P4:P15)</f>
        <v>439.69479485151061</v>
      </c>
      <c r="Q17" s="204">
        <f>+MAX(Q4:Q15)</f>
        <v>439.22</v>
      </c>
      <c r="R17" s="52"/>
      <c r="AC17" s="66"/>
    </row>
    <row r="18" spans="1:29" x14ac:dyDescent="0.2">
      <c r="A18" s="196" t="s">
        <v>21</v>
      </c>
      <c r="B18" s="201">
        <f>+MIN(B4:B15)</f>
        <v>1832.25</v>
      </c>
      <c r="C18" s="201">
        <f>+MAX(C5:C16)</f>
        <v>402208.8</v>
      </c>
      <c r="D18" s="201">
        <f t="shared" ref="D18:K18" si="13">+MIN(D4:D15)</f>
        <v>446892.82</v>
      </c>
      <c r="E18" s="201">
        <f t="shared" si="13"/>
        <v>189.09</v>
      </c>
      <c r="F18" s="201">
        <f t="shared" si="13"/>
        <v>571.01400000000001</v>
      </c>
      <c r="G18" s="201">
        <f t="shared" si="13"/>
        <v>162.98706675685094</v>
      </c>
      <c r="H18" s="201">
        <f t="shared" si="13"/>
        <v>213.04674004386237</v>
      </c>
      <c r="I18" s="201">
        <f t="shared" si="13"/>
        <v>9.4142071932130492E-2</v>
      </c>
      <c r="J18" s="201">
        <f t="shared" si="13"/>
        <v>0.28296596562865467</v>
      </c>
      <c r="K18" s="202">
        <f t="shared" si="13"/>
        <v>5.4550692453574001E-3</v>
      </c>
      <c r="L18" s="202">
        <f>MIN(L4:L15)</f>
        <v>3.9128382669743073E-3</v>
      </c>
      <c r="M18" s="202">
        <f>MIN(M4:M15)</f>
        <v>4.84491511978423</v>
      </c>
      <c r="N18" s="202">
        <f>MIN(N4:N15)</f>
        <v>0.6418478017728978</v>
      </c>
      <c r="O18" s="204">
        <f>+MIN(O4:O15)</f>
        <v>764885.39</v>
      </c>
      <c r="P18" s="204">
        <f>+MIN(P4:P15)</f>
        <v>377.48071491524729</v>
      </c>
      <c r="Q18" s="204">
        <f>+MIN(Q4:Q15)</f>
        <v>439.22</v>
      </c>
      <c r="R18" s="52"/>
      <c r="AC18" s="66"/>
    </row>
    <row r="19" spans="1:29" x14ac:dyDescent="0.2">
      <c r="AC19" s="66"/>
    </row>
    <row r="20" spans="1:29" x14ac:dyDescent="0.2">
      <c r="B20" s="255" t="s">
        <v>186</v>
      </c>
      <c r="C20" s="256"/>
      <c r="D20" s="256"/>
      <c r="E20" s="256"/>
      <c r="F20" s="256"/>
      <c r="G20" s="256"/>
      <c r="H20" s="256"/>
      <c r="I20" s="256"/>
      <c r="AC20" s="66"/>
    </row>
    <row r="21" spans="1:29" x14ac:dyDescent="0.2">
      <c r="B21" s="66"/>
      <c r="C21" s="66"/>
      <c r="D21" s="66"/>
      <c r="E21" s="66"/>
      <c r="F21" s="66"/>
      <c r="G21" s="66"/>
      <c r="H21" s="66"/>
      <c r="I21" s="66"/>
      <c r="AA21" s="66"/>
      <c r="AB21" s="66"/>
      <c r="AC21" s="66"/>
    </row>
    <row r="22" spans="1:29" ht="26" customHeight="1" thickBot="1" x14ac:dyDescent="0.25">
      <c r="B22" s="66"/>
      <c r="C22" s="66"/>
      <c r="D22" s="66"/>
      <c r="E22" s="66"/>
      <c r="F22" s="66"/>
      <c r="G22" s="66"/>
      <c r="H22" s="66"/>
      <c r="I22" s="66"/>
    </row>
    <row r="23" spans="1:29" x14ac:dyDescent="0.2">
      <c r="B23" s="66"/>
      <c r="C23" s="66"/>
      <c r="D23" s="66"/>
      <c r="E23" s="66"/>
      <c r="F23" s="66"/>
      <c r="G23" s="66"/>
      <c r="H23" s="66"/>
      <c r="I23" s="66"/>
      <c r="J23" s="260" t="s">
        <v>187</v>
      </c>
      <c r="K23" s="261"/>
    </row>
    <row r="24" spans="1:29" x14ac:dyDescent="0.2">
      <c r="B24" s="66"/>
      <c r="C24" s="66"/>
      <c r="D24" s="66"/>
      <c r="E24" s="66"/>
      <c r="F24" s="66"/>
      <c r="G24" s="66"/>
      <c r="H24" s="66"/>
      <c r="I24" s="66"/>
      <c r="J24" s="262"/>
      <c r="K24" s="263"/>
    </row>
    <row r="25" spans="1:29" x14ac:dyDescent="0.2">
      <c r="B25" s="66"/>
      <c r="C25" s="66"/>
      <c r="D25" s="66"/>
      <c r="E25" s="66"/>
      <c r="F25" s="66"/>
      <c r="G25" s="66"/>
      <c r="H25" s="66"/>
      <c r="I25" s="66"/>
      <c r="J25" s="262"/>
      <c r="K25" s="263"/>
    </row>
    <row r="26" spans="1:29" x14ac:dyDescent="0.2">
      <c r="B26" s="66"/>
      <c r="C26" s="66"/>
      <c r="D26" s="66"/>
      <c r="E26" s="66"/>
      <c r="F26" s="66"/>
      <c r="G26" s="66"/>
      <c r="H26" s="66"/>
      <c r="I26" s="66"/>
      <c r="J26" s="262"/>
      <c r="K26" s="263"/>
    </row>
    <row r="27" spans="1:29" x14ac:dyDescent="0.2">
      <c r="B27" s="66"/>
      <c r="C27" s="66"/>
      <c r="D27" s="66"/>
      <c r="E27" s="66"/>
      <c r="F27" s="66"/>
      <c r="G27" s="66"/>
      <c r="H27" s="66"/>
      <c r="I27" s="66"/>
      <c r="J27" s="262"/>
      <c r="K27" s="263"/>
    </row>
    <row r="28" spans="1:29" x14ac:dyDescent="0.2">
      <c r="B28" s="66"/>
      <c r="C28" s="66"/>
      <c r="D28" s="66"/>
      <c r="E28" s="66"/>
      <c r="F28" s="66"/>
      <c r="G28" s="66"/>
      <c r="H28" s="66"/>
      <c r="I28" s="66"/>
      <c r="J28" s="262"/>
      <c r="K28" s="263"/>
    </row>
    <row r="29" spans="1:29" ht="16" thickBot="1" x14ac:dyDescent="0.25">
      <c r="B29" s="66"/>
      <c r="C29" s="66"/>
      <c r="D29" s="66"/>
      <c r="E29" s="66"/>
      <c r="F29" s="66"/>
      <c r="G29" s="66"/>
      <c r="H29" s="66"/>
      <c r="I29" s="66"/>
      <c r="J29" s="264"/>
      <c r="K29" s="265"/>
    </row>
    <row r="30" spans="1:29" x14ac:dyDescent="0.2">
      <c r="B30" s="66"/>
      <c r="C30" s="66"/>
      <c r="D30" s="66"/>
      <c r="E30" s="66"/>
      <c r="F30" s="66"/>
      <c r="G30" s="66"/>
      <c r="H30" s="66"/>
      <c r="I30" s="66"/>
    </row>
    <row r="31" spans="1:29" x14ac:dyDescent="0.2">
      <c r="B31" s="66"/>
      <c r="C31" s="66"/>
      <c r="D31" s="66"/>
      <c r="E31" s="66"/>
      <c r="F31" s="66"/>
      <c r="G31" s="66"/>
      <c r="H31" s="66"/>
      <c r="I31" s="66"/>
    </row>
    <row r="32" spans="1:29" x14ac:dyDescent="0.2">
      <c r="B32" s="66"/>
      <c r="C32" s="66"/>
      <c r="D32" s="66"/>
      <c r="E32" s="66"/>
      <c r="F32" s="66"/>
      <c r="G32" s="66"/>
      <c r="H32" s="66"/>
      <c r="I32" s="66"/>
    </row>
    <row r="33" spans="1:9" x14ac:dyDescent="0.2">
      <c r="B33" s="66"/>
      <c r="C33" s="66"/>
      <c r="D33" s="66"/>
      <c r="E33" s="66"/>
      <c r="F33" s="66"/>
      <c r="G33" s="66"/>
      <c r="H33" s="66"/>
      <c r="I33" s="66"/>
    </row>
    <row r="34" spans="1:9" x14ac:dyDescent="0.2">
      <c r="B34" s="66"/>
      <c r="C34" s="66"/>
      <c r="D34" s="66"/>
      <c r="E34" s="66"/>
      <c r="F34" s="66"/>
      <c r="G34" s="66"/>
      <c r="H34" s="66"/>
      <c r="I34" s="66"/>
    </row>
    <row r="35" spans="1:9" x14ac:dyDescent="0.2">
      <c r="B35" s="66"/>
      <c r="C35" s="66"/>
      <c r="D35" s="66"/>
      <c r="E35" s="66"/>
      <c r="F35" s="66"/>
      <c r="G35" s="66"/>
      <c r="H35" s="66"/>
      <c r="I35" s="66"/>
    </row>
    <row r="36" spans="1:9" x14ac:dyDescent="0.2">
      <c r="B36" s="66"/>
      <c r="C36" s="66"/>
      <c r="D36" s="66"/>
      <c r="E36" s="66"/>
      <c r="F36" s="66"/>
      <c r="G36" s="66"/>
      <c r="H36" s="66"/>
      <c r="I36" s="66"/>
    </row>
    <row r="37" spans="1:9" x14ac:dyDescent="0.2">
      <c r="B37" s="66"/>
      <c r="C37" s="66"/>
      <c r="D37" s="66"/>
      <c r="E37" s="66"/>
      <c r="F37" s="66"/>
      <c r="G37" s="66"/>
      <c r="H37" s="66"/>
      <c r="I37" s="66"/>
    </row>
    <row r="38" spans="1:9" x14ac:dyDescent="0.2">
      <c r="B38" s="66"/>
      <c r="C38" s="66"/>
      <c r="D38" s="66"/>
      <c r="E38" s="66"/>
      <c r="F38" s="66"/>
      <c r="G38" s="66"/>
      <c r="H38" s="66"/>
      <c r="I38" s="66"/>
    </row>
    <row r="39" spans="1:9" x14ac:dyDescent="0.2">
      <c r="B39" s="66"/>
      <c r="C39" s="66"/>
      <c r="D39" s="66"/>
      <c r="E39" s="66"/>
      <c r="F39" s="66"/>
      <c r="G39" s="66"/>
      <c r="H39" s="66"/>
      <c r="I39" s="66"/>
    </row>
    <row r="43" spans="1:9" ht="16" x14ac:dyDescent="0.2">
      <c r="A43" s="197" t="s">
        <v>58</v>
      </c>
      <c r="B43" s="197" t="s">
        <v>59</v>
      </c>
      <c r="C43" s="197" t="s">
        <v>7</v>
      </c>
      <c r="D43" s="197" t="s">
        <v>20</v>
      </c>
      <c r="E43" s="197" t="s">
        <v>21</v>
      </c>
    </row>
    <row r="44" spans="1:9" ht="32" x14ac:dyDescent="0.2">
      <c r="A44" s="198" t="str">
        <f>+G2</f>
        <v>Indicador Electricidad
IDE 1</v>
      </c>
      <c r="B44" s="198" t="str">
        <f>+G3</f>
        <v>kWh/Ton</v>
      </c>
      <c r="C44" s="199">
        <f>+G16</f>
        <v>172.56412235685232</v>
      </c>
      <c r="D44" s="199">
        <f>+G17</f>
        <v>183.3157298325886</v>
      </c>
      <c r="E44" s="199">
        <f>+G18</f>
        <v>162.98706675685094</v>
      </c>
    </row>
    <row r="45" spans="1:9" ht="32" x14ac:dyDescent="0.2">
      <c r="A45" s="198" t="str">
        <f>+H2</f>
        <v>Indicador Gas Natural  
IDE 2</v>
      </c>
      <c r="B45" s="198" t="str">
        <f>+H3</f>
        <v>kWh/Ton</v>
      </c>
      <c r="C45" s="199">
        <f>+H16</f>
        <v>235.22558603838948</v>
      </c>
      <c r="D45" s="199">
        <f>+H17</f>
        <v>255.56895832887901</v>
      </c>
      <c r="E45" s="199">
        <f>+H18</f>
        <v>213.04674004386237</v>
      </c>
    </row>
    <row r="46" spans="1:9" ht="32" x14ac:dyDescent="0.2">
      <c r="A46" s="198" t="str">
        <f>+I2</f>
        <v>Indicador ACPM
IDE 3</v>
      </c>
      <c r="B46" s="198" t="str">
        <f>+I3</f>
        <v>kWh/Ton</v>
      </c>
      <c r="C46" s="199">
        <f>+I16</f>
        <v>0.17159517711031716</v>
      </c>
      <c r="D46" s="199">
        <f>+I17</f>
        <v>0.20640196479738027</v>
      </c>
      <c r="E46" s="199">
        <f>+I18</f>
        <v>9.4142071932130492E-2</v>
      </c>
    </row>
    <row r="47" spans="1:9" ht="32" x14ac:dyDescent="0.2">
      <c r="A47" s="198" t="str">
        <f>+J2</f>
        <v>Indicador Gasolina
IDE 4</v>
      </c>
      <c r="B47" s="198" t="str">
        <f>+J3</f>
        <v>kWh/Ton</v>
      </c>
      <c r="C47" s="199">
        <f>+J16</f>
        <v>0.73181081892611488</v>
      </c>
      <c r="D47" s="199">
        <f>+J17</f>
        <v>1.5580017524993031</v>
      </c>
      <c r="E47" s="199">
        <f>+J18</f>
        <v>0.28296596562865467</v>
      </c>
    </row>
    <row r="48" spans="1:9" ht="32" x14ac:dyDescent="0.2">
      <c r="A48" s="198" t="str">
        <f>+P2</f>
        <v>Indicador Consumo Total</v>
      </c>
      <c r="B48" s="198" t="str">
        <f>+P3</f>
        <v>kWh/Ton TOTAL</v>
      </c>
      <c r="C48" s="199">
        <f>+P16</f>
        <v>408.69311439127824</v>
      </c>
      <c r="D48" s="199">
        <f>+P17</f>
        <v>439.69479485151061</v>
      </c>
      <c r="E48" s="199">
        <f>+P18</f>
        <v>377.48071491524729</v>
      </c>
    </row>
    <row r="49" spans="3:14" ht="16" thickBot="1" x14ac:dyDescent="0.25"/>
    <row r="50" spans="3:14" x14ac:dyDescent="0.2">
      <c r="C50" s="249" t="s">
        <v>188</v>
      </c>
      <c r="D50" s="250"/>
    </row>
    <row r="51" spans="3:14" x14ac:dyDescent="0.2">
      <c r="C51" s="251"/>
      <c r="D51" s="252"/>
    </row>
    <row r="52" spans="3:14" x14ac:dyDescent="0.2">
      <c r="C52" s="251"/>
      <c r="D52" s="252"/>
    </row>
    <row r="53" spans="3:14" x14ac:dyDescent="0.2">
      <c r="C53" s="251"/>
      <c r="D53" s="252"/>
    </row>
    <row r="54" spans="3:14" ht="16" thickBot="1" x14ac:dyDescent="0.25">
      <c r="C54" s="253"/>
      <c r="D54" s="254"/>
    </row>
    <row r="58" spans="3:14" s="174" customFormat="1" x14ac:dyDescent="0.2">
      <c r="M58" s="55"/>
      <c r="N58" s="55"/>
    </row>
  </sheetData>
  <mergeCells count="5">
    <mergeCell ref="C50:D54"/>
    <mergeCell ref="B20:I20"/>
    <mergeCell ref="A2:A3"/>
    <mergeCell ref="U1:Y1"/>
    <mergeCell ref="J23:K29"/>
  </mergeCells>
  <pageMargins left="0.7" right="0.7" top="0.75" bottom="0.75" header="0.3" footer="0.3"/>
  <pageSetup orientation="portrait" r:id="rId1"/>
  <ignoredErrors>
    <ignoredError sqref="B18 D16 E17:E18 F17:F18 C17 D18 F16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S101"/>
  <sheetViews>
    <sheetView topLeftCell="A97" workbookViewId="0">
      <selection activeCell="E26" sqref="E26"/>
    </sheetView>
  </sheetViews>
  <sheetFormatPr baseColWidth="10" defaultRowHeight="15" x14ac:dyDescent="0.2"/>
  <cols>
    <col min="2" max="2" width="3" customWidth="1"/>
    <col min="3" max="3" width="18.5" customWidth="1"/>
  </cols>
  <sheetData>
    <row r="1" spans="1:13" ht="16" thickBot="1" x14ac:dyDescent="0.25">
      <c r="A1" s="2"/>
      <c r="B1" s="2"/>
      <c r="C1" s="2"/>
      <c r="D1" s="2"/>
      <c r="E1" s="2"/>
      <c r="F1" s="2"/>
      <c r="G1" s="2"/>
      <c r="H1" s="2"/>
      <c r="I1" s="29" t="s">
        <v>19</v>
      </c>
      <c r="J1" s="2"/>
      <c r="K1" s="2"/>
      <c r="L1" s="2"/>
      <c r="M1" s="2"/>
    </row>
    <row r="2" spans="1:13" ht="21" x14ac:dyDescent="0.25">
      <c r="A2" s="2"/>
      <c r="B2" s="2"/>
      <c r="C2" s="3" t="s">
        <v>6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1" x14ac:dyDescent="0.25">
      <c r="A3" s="2"/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" customHeight="1" x14ac:dyDescent="0.2">
      <c r="A4" s="2"/>
      <c r="B4" s="266" t="s">
        <v>3</v>
      </c>
      <c r="C4" s="266"/>
      <c r="F4" s="4" t="e">
        <f>+#REF!</f>
        <v>#REF!</v>
      </c>
      <c r="G4" s="4" t="e">
        <f>+#REF!</f>
        <v>#REF!</v>
      </c>
      <c r="H4" s="4" t="e">
        <f>+#REF!</f>
        <v>#REF!</v>
      </c>
      <c r="I4" s="4" t="e">
        <f>+#REF!</f>
        <v>#REF!</v>
      </c>
      <c r="L4" s="5"/>
      <c r="M4" s="2"/>
    </row>
    <row r="5" spans="1:13" ht="32" x14ac:dyDescent="0.2">
      <c r="A5" s="2"/>
      <c r="B5" s="266"/>
      <c r="C5" s="266"/>
      <c r="D5" s="18" t="s">
        <v>43</v>
      </c>
      <c r="E5" s="18" t="s">
        <v>34</v>
      </c>
      <c r="F5" s="18" t="e">
        <f>+#REF!</f>
        <v>#REF!</v>
      </c>
      <c r="G5" s="18" t="s">
        <v>50</v>
      </c>
      <c r="H5" s="18" t="e">
        <f>+#REF!</f>
        <v>#REF!</v>
      </c>
      <c r="I5" s="18" t="e">
        <f>+#REF!</f>
        <v>#REF!</v>
      </c>
      <c r="L5" s="5"/>
      <c r="M5" s="2"/>
    </row>
    <row r="6" spans="1:13" x14ac:dyDescent="0.2">
      <c r="A6" s="2"/>
      <c r="B6" s="266"/>
      <c r="C6" s="266"/>
      <c r="D6" s="18" t="e">
        <f>+#REF!</f>
        <v>#REF!</v>
      </c>
      <c r="E6" s="18" t="e">
        <f>+#REF!</f>
        <v>#REF!</v>
      </c>
      <c r="F6" s="18" t="e">
        <f>+#REF!</f>
        <v>#REF!</v>
      </c>
      <c r="G6" s="18" t="e">
        <f>+#REF!</f>
        <v>#REF!</v>
      </c>
      <c r="H6" s="18" t="e">
        <f>+#REF!</f>
        <v>#REF!</v>
      </c>
      <c r="I6" s="18" t="e">
        <f>+#REF!</f>
        <v>#REF!</v>
      </c>
      <c r="L6" s="5"/>
      <c r="M6" s="2"/>
    </row>
    <row r="7" spans="1:13" x14ac:dyDescent="0.2">
      <c r="A7" s="2"/>
      <c r="B7" s="6">
        <f>+'[3]Consumo Energeticos'!B7</f>
        <v>1</v>
      </c>
      <c r="C7" s="7" t="e">
        <f>+#REF!</f>
        <v>#REF!</v>
      </c>
      <c r="D7" s="20" t="e">
        <f>+#REF!</f>
        <v>#REF!</v>
      </c>
      <c r="E7" s="20" t="e">
        <f>+#REF!</f>
        <v>#REF!</v>
      </c>
      <c r="F7" s="20" t="e">
        <f>+#REF!</f>
        <v>#REF!</v>
      </c>
      <c r="G7" s="20" t="e">
        <f>+SUM(#REF!)</f>
        <v>#REF!</v>
      </c>
      <c r="H7" s="20" t="e">
        <f>+#REF!</f>
        <v>#REF!</v>
      </c>
      <c r="I7" s="20" t="e">
        <f>+#REF!</f>
        <v>#REF!</v>
      </c>
      <c r="L7" s="5"/>
      <c r="M7" s="2"/>
    </row>
    <row r="8" spans="1:13" x14ac:dyDescent="0.2">
      <c r="A8" s="2"/>
      <c r="B8" s="6">
        <f>+'[3]Consumo Energeticos'!B8</f>
        <v>2</v>
      </c>
      <c r="C8" s="7" t="e">
        <f>+#REF!</f>
        <v>#REF!</v>
      </c>
      <c r="D8" s="20" t="e">
        <f>+#REF!</f>
        <v>#REF!</v>
      </c>
      <c r="E8" s="20" t="e">
        <f>+#REF!</f>
        <v>#REF!</v>
      </c>
      <c r="F8" s="20" t="e">
        <f>+#REF!</f>
        <v>#REF!</v>
      </c>
      <c r="G8" s="20" t="e">
        <f>+SUM(#REF!)</f>
        <v>#REF!</v>
      </c>
      <c r="H8" s="20" t="e">
        <f>+#REF!</f>
        <v>#REF!</v>
      </c>
      <c r="I8" s="20" t="e">
        <f>+#REF!</f>
        <v>#REF!</v>
      </c>
      <c r="L8" s="5"/>
      <c r="M8" s="2"/>
    </row>
    <row r="9" spans="1:13" x14ac:dyDescent="0.2">
      <c r="A9" s="2"/>
      <c r="B9" s="6">
        <f>+'[3]Consumo Energeticos'!B9</f>
        <v>3</v>
      </c>
      <c r="C9" s="7" t="e">
        <f>+#REF!</f>
        <v>#REF!</v>
      </c>
      <c r="D9" s="20" t="e">
        <f>+#REF!</f>
        <v>#REF!</v>
      </c>
      <c r="E9" s="20" t="e">
        <f>+#REF!</f>
        <v>#REF!</v>
      </c>
      <c r="F9" s="20" t="e">
        <f>+#REF!</f>
        <v>#REF!</v>
      </c>
      <c r="G9" s="20" t="e">
        <f>+SUM(#REF!)</f>
        <v>#REF!</v>
      </c>
      <c r="H9" s="20" t="e">
        <f>+#REF!</f>
        <v>#REF!</v>
      </c>
      <c r="I9" s="20" t="e">
        <f>+#REF!</f>
        <v>#REF!</v>
      </c>
      <c r="L9" s="5"/>
      <c r="M9" s="2"/>
    </row>
    <row r="10" spans="1:13" x14ac:dyDescent="0.2">
      <c r="A10" s="2"/>
      <c r="B10" s="6">
        <f>+'[3]Consumo Energeticos'!B10</f>
        <v>4</v>
      </c>
      <c r="C10" s="7" t="e">
        <f>+#REF!</f>
        <v>#REF!</v>
      </c>
      <c r="D10" s="20" t="e">
        <f>+#REF!</f>
        <v>#REF!</v>
      </c>
      <c r="E10" s="20" t="e">
        <f>+#REF!</f>
        <v>#REF!</v>
      </c>
      <c r="F10" s="20" t="e">
        <f>+#REF!</f>
        <v>#REF!</v>
      </c>
      <c r="G10" s="20" t="e">
        <f>+SUM(#REF!)</f>
        <v>#REF!</v>
      </c>
      <c r="H10" s="20" t="e">
        <f>+#REF!</f>
        <v>#REF!</v>
      </c>
      <c r="I10" s="20" t="e">
        <f>+#REF!</f>
        <v>#REF!</v>
      </c>
      <c r="L10" s="5"/>
      <c r="M10" s="2"/>
    </row>
    <row r="11" spans="1:13" x14ac:dyDescent="0.2">
      <c r="A11" s="2"/>
      <c r="B11" s="6">
        <f>+'[3]Consumo Energeticos'!B11</f>
        <v>5</v>
      </c>
      <c r="C11" s="7" t="e">
        <f>+#REF!</f>
        <v>#REF!</v>
      </c>
      <c r="D11" s="20" t="e">
        <f>+#REF!</f>
        <v>#REF!</v>
      </c>
      <c r="E11" s="20" t="e">
        <f>+#REF!</f>
        <v>#REF!</v>
      </c>
      <c r="F11" s="20" t="e">
        <f>+#REF!</f>
        <v>#REF!</v>
      </c>
      <c r="G11" s="20" t="e">
        <f>+SUM(#REF!)</f>
        <v>#REF!</v>
      </c>
      <c r="H11" s="20" t="e">
        <f>+#REF!</f>
        <v>#REF!</v>
      </c>
      <c r="I11" s="20" t="e">
        <f>+#REF!</f>
        <v>#REF!</v>
      </c>
      <c r="L11" s="5"/>
      <c r="M11" s="2"/>
    </row>
    <row r="12" spans="1:13" x14ac:dyDescent="0.2">
      <c r="A12" s="2"/>
      <c r="B12" s="6">
        <f>+'[3]Consumo Energeticos'!B12</f>
        <v>6</v>
      </c>
      <c r="C12" s="7" t="e">
        <f>+#REF!</f>
        <v>#REF!</v>
      </c>
      <c r="D12" s="20" t="e">
        <f>+#REF!</f>
        <v>#REF!</v>
      </c>
      <c r="E12" s="20" t="e">
        <f>+#REF!</f>
        <v>#REF!</v>
      </c>
      <c r="F12" s="20" t="e">
        <f>+#REF!</f>
        <v>#REF!</v>
      </c>
      <c r="G12" s="20" t="e">
        <f>+SUM(#REF!)</f>
        <v>#REF!</v>
      </c>
      <c r="H12" s="20" t="e">
        <f>+#REF!</f>
        <v>#REF!</v>
      </c>
      <c r="I12" s="20" t="e">
        <f>+#REF!</f>
        <v>#REF!</v>
      </c>
      <c r="L12" s="5"/>
      <c r="M12" s="2"/>
    </row>
    <row r="13" spans="1:13" x14ac:dyDescent="0.2">
      <c r="A13" s="2"/>
      <c r="B13" s="6">
        <f>+'[3]Consumo Energeticos'!B13</f>
        <v>7</v>
      </c>
      <c r="C13" s="7" t="e">
        <f>+#REF!</f>
        <v>#REF!</v>
      </c>
      <c r="D13" s="20" t="e">
        <f>+#REF!</f>
        <v>#REF!</v>
      </c>
      <c r="E13" s="20" t="e">
        <f>+#REF!</f>
        <v>#REF!</v>
      </c>
      <c r="F13" s="20" t="e">
        <f>+#REF!</f>
        <v>#REF!</v>
      </c>
      <c r="G13" s="20" t="e">
        <f>+SUM(#REF!)</f>
        <v>#REF!</v>
      </c>
      <c r="H13" s="20" t="e">
        <f>+#REF!</f>
        <v>#REF!</v>
      </c>
      <c r="I13" s="20" t="e">
        <f>+#REF!</f>
        <v>#REF!</v>
      </c>
      <c r="L13" s="5"/>
      <c r="M13" s="2"/>
    </row>
    <row r="14" spans="1:13" x14ac:dyDescent="0.2">
      <c r="A14" s="2"/>
      <c r="B14" s="6">
        <f>+'[3]Consumo Energeticos'!B14</f>
        <v>8</v>
      </c>
      <c r="C14" s="7" t="e">
        <f>+#REF!</f>
        <v>#REF!</v>
      </c>
      <c r="D14" s="20" t="e">
        <f>+#REF!</f>
        <v>#REF!</v>
      </c>
      <c r="E14" s="20" t="e">
        <f>+#REF!</f>
        <v>#REF!</v>
      </c>
      <c r="F14" s="20" t="e">
        <f>+#REF!</f>
        <v>#REF!</v>
      </c>
      <c r="G14" s="20" t="e">
        <f>+SUM(#REF!)</f>
        <v>#REF!</v>
      </c>
      <c r="H14" s="20" t="e">
        <f>+#REF!</f>
        <v>#REF!</v>
      </c>
      <c r="I14" s="20" t="e">
        <f>+#REF!</f>
        <v>#REF!</v>
      </c>
      <c r="L14" s="5"/>
      <c r="M14" s="2"/>
    </row>
    <row r="15" spans="1:13" x14ac:dyDescent="0.2">
      <c r="A15" s="2"/>
      <c r="B15" s="6">
        <f>+'[3]Consumo Energeticos'!B15</f>
        <v>9</v>
      </c>
      <c r="C15" s="7" t="e">
        <f>+#REF!</f>
        <v>#REF!</v>
      </c>
      <c r="D15" s="20" t="e">
        <f>+#REF!</f>
        <v>#REF!</v>
      </c>
      <c r="E15" s="20" t="e">
        <f>+#REF!</f>
        <v>#REF!</v>
      </c>
      <c r="F15" s="20" t="e">
        <f>+#REF!</f>
        <v>#REF!</v>
      </c>
      <c r="G15" s="20" t="e">
        <f>+SUM(#REF!)</f>
        <v>#REF!</v>
      </c>
      <c r="H15" s="20" t="e">
        <f>+#REF!</f>
        <v>#REF!</v>
      </c>
      <c r="I15" s="20" t="e">
        <f>+#REF!</f>
        <v>#REF!</v>
      </c>
      <c r="L15" s="5"/>
      <c r="M15" s="2"/>
    </row>
    <row r="16" spans="1:13" x14ac:dyDescent="0.2">
      <c r="A16" s="2"/>
      <c r="B16" s="6">
        <f>+'[3]Consumo Energeticos'!B16</f>
        <v>10</v>
      </c>
      <c r="C16" s="7" t="e">
        <f>+#REF!</f>
        <v>#REF!</v>
      </c>
      <c r="D16" s="20" t="e">
        <f>+#REF!</f>
        <v>#REF!</v>
      </c>
      <c r="E16" s="20" t="e">
        <f>+#REF!</f>
        <v>#REF!</v>
      </c>
      <c r="F16" s="20" t="e">
        <f>+#REF!</f>
        <v>#REF!</v>
      </c>
      <c r="G16" s="20" t="e">
        <f>+SUM(#REF!)</f>
        <v>#REF!</v>
      </c>
      <c r="H16" s="20" t="e">
        <f>+#REF!</f>
        <v>#REF!</v>
      </c>
      <c r="I16" s="20" t="e">
        <f>+#REF!</f>
        <v>#REF!</v>
      </c>
      <c r="L16" s="5"/>
      <c r="M16" s="2"/>
    </row>
    <row r="17" spans="1:19" x14ac:dyDescent="0.2">
      <c r="A17" s="2"/>
      <c r="B17" s="6">
        <f>+'[3]Consumo Energeticos'!B17</f>
        <v>11</v>
      </c>
      <c r="C17" s="7" t="e">
        <f>+#REF!</f>
        <v>#REF!</v>
      </c>
      <c r="D17" s="20" t="e">
        <f>+#REF!</f>
        <v>#REF!</v>
      </c>
      <c r="E17" s="20" t="e">
        <f>+#REF!</f>
        <v>#REF!</v>
      </c>
      <c r="F17" s="20" t="e">
        <f>+#REF!</f>
        <v>#REF!</v>
      </c>
      <c r="G17" s="20" t="e">
        <f>+SUM(#REF!)</f>
        <v>#REF!</v>
      </c>
      <c r="H17" s="20" t="e">
        <f>+#REF!</f>
        <v>#REF!</v>
      </c>
      <c r="I17" s="20" t="e">
        <f>+#REF!</f>
        <v>#REF!</v>
      </c>
      <c r="L17" s="5"/>
      <c r="M17" s="2"/>
    </row>
    <row r="18" spans="1:19" x14ac:dyDescent="0.2">
      <c r="A18" s="2"/>
      <c r="B18" s="6">
        <f>+'[3]Consumo Energeticos'!B18</f>
        <v>12</v>
      </c>
      <c r="C18" s="7" t="e">
        <f>+#REF!</f>
        <v>#REF!</v>
      </c>
      <c r="D18" s="20" t="e">
        <f>+#REF!</f>
        <v>#REF!</v>
      </c>
      <c r="E18" s="20" t="e">
        <f>+#REF!</f>
        <v>#REF!</v>
      </c>
      <c r="F18" s="20" t="e">
        <f>+#REF!</f>
        <v>#REF!</v>
      </c>
      <c r="G18" s="20" t="e">
        <f>+SUM(#REF!)</f>
        <v>#REF!</v>
      </c>
      <c r="H18" s="20" t="e">
        <f>+#REF!</f>
        <v>#REF!</v>
      </c>
      <c r="I18" s="20" t="e">
        <f>+#REF!</f>
        <v>#REF!</v>
      </c>
      <c r="L18" s="5"/>
      <c r="M18" s="2"/>
    </row>
    <row r="19" spans="1:19" ht="15" customHeight="1" x14ac:dyDescent="0.2">
      <c r="A19" s="2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2"/>
    </row>
    <row r="20" spans="1:19" x14ac:dyDescent="0.2">
      <c r="A20" s="2"/>
      <c r="B20" s="5"/>
      <c r="C20" s="8" t="s">
        <v>9</v>
      </c>
      <c r="D20" s="9" t="e">
        <f t="shared" ref="D20:I20" si="0">IF(SUM(D7:D18)=0,0,MAX(D7:D18))</f>
        <v>#REF!</v>
      </c>
      <c r="E20" s="9" t="e">
        <f t="shared" si="0"/>
        <v>#REF!</v>
      </c>
      <c r="F20" s="9" t="e">
        <f t="shared" si="0"/>
        <v>#REF!</v>
      </c>
      <c r="G20" s="9" t="e">
        <f t="shared" si="0"/>
        <v>#REF!</v>
      </c>
      <c r="H20" s="9" t="e">
        <f t="shared" si="0"/>
        <v>#REF!</v>
      </c>
      <c r="I20" s="9" t="e">
        <f t="shared" si="0"/>
        <v>#REF!</v>
      </c>
      <c r="J20" s="23"/>
      <c r="K20" s="23"/>
      <c r="L20" s="5"/>
      <c r="M20" s="2"/>
    </row>
    <row r="21" spans="1:19" x14ac:dyDescent="0.2">
      <c r="A21" s="2"/>
      <c r="B21" s="5"/>
      <c r="C21" s="8" t="s">
        <v>10</v>
      </c>
      <c r="D21" s="9" t="e">
        <f t="shared" ref="D21:I21" si="1">IF(SUM(D7:D18)=0,0,MIN(D7:D18))</f>
        <v>#REF!</v>
      </c>
      <c r="E21" s="9" t="e">
        <f t="shared" si="1"/>
        <v>#REF!</v>
      </c>
      <c r="F21" s="9" t="e">
        <f t="shared" si="1"/>
        <v>#REF!</v>
      </c>
      <c r="G21" s="9" t="e">
        <f t="shared" si="1"/>
        <v>#REF!</v>
      </c>
      <c r="H21" s="9" t="e">
        <f t="shared" si="1"/>
        <v>#REF!</v>
      </c>
      <c r="I21" s="9" t="e">
        <f t="shared" si="1"/>
        <v>#REF!</v>
      </c>
      <c r="J21" s="23"/>
      <c r="K21" s="23"/>
      <c r="L21" s="5"/>
      <c r="M21" s="2"/>
    </row>
    <row r="22" spans="1:19" x14ac:dyDescent="0.2">
      <c r="A22" s="2"/>
      <c r="B22" s="5"/>
      <c r="C22" s="8" t="s">
        <v>7</v>
      </c>
      <c r="D22" s="9" t="e">
        <f t="shared" ref="D22:I22" si="2">IF(SUM(D7:D18)=0,0,AVERAGE(D7:D18))</f>
        <v>#REF!</v>
      </c>
      <c r="E22" s="9" t="e">
        <f t="shared" si="2"/>
        <v>#REF!</v>
      </c>
      <c r="F22" s="9" t="e">
        <f t="shared" si="2"/>
        <v>#REF!</v>
      </c>
      <c r="G22" s="9" t="e">
        <f t="shared" si="2"/>
        <v>#REF!</v>
      </c>
      <c r="H22" s="9" t="e">
        <f t="shared" si="2"/>
        <v>#REF!</v>
      </c>
      <c r="I22" s="9" t="e">
        <f t="shared" si="2"/>
        <v>#REF!</v>
      </c>
      <c r="J22" s="23"/>
      <c r="K22" s="23"/>
      <c r="L22" s="5"/>
      <c r="M22" s="2"/>
    </row>
    <row r="23" spans="1:19" x14ac:dyDescent="0.2">
      <c r="A23" s="2"/>
      <c r="B23" s="5"/>
      <c r="C23" s="8" t="s">
        <v>8</v>
      </c>
      <c r="D23" s="9" t="e">
        <f t="shared" ref="D23:I23" si="3">IF(SUM(D7:D18)=0,0,STDEV(D7:D18))</f>
        <v>#REF!</v>
      </c>
      <c r="E23" s="9" t="e">
        <f t="shared" si="3"/>
        <v>#REF!</v>
      </c>
      <c r="F23" s="9" t="e">
        <f t="shared" si="3"/>
        <v>#REF!</v>
      </c>
      <c r="G23" s="9" t="e">
        <f t="shared" si="3"/>
        <v>#REF!</v>
      </c>
      <c r="H23" s="9" t="e">
        <f t="shared" si="3"/>
        <v>#REF!</v>
      </c>
      <c r="I23" s="9" t="e">
        <f t="shared" si="3"/>
        <v>#REF!</v>
      </c>
      <c r="J23" s="23"/>
      <c r="K23" s="23"/>
      <c r="L23" s="5"/>
      <c r="M23" s="2"/>
    </row>
    <row r="24" spans="1:19" x14ac:dyDescent="0.2">
      <c r="A24" s="2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2"/>
    </row>
    <row r="25" spans="1:19" x14ac:dyDescent="0.2">
      <c r="A25" s="2"/>
      <c r="B25" s="5"/>
      <c r="C25" s="11" t="s">
        <v>11</v>
      </c>
      <c r="D25" s="5"/>
      <c r="E25" s="5"/>
      <c r="F25" s="5"/>
      <c r="G25" s="5"/>
      <c r="H25" s="5"/>
      <c r="I25" s="5"/>
      <c r="J25" s="5"/>
      <c r="K25" s="5"/>
      <c r="L25" s="5"/>
      <c r="M25" s="2"/>
    </row>
    <row r="26" spans="1:19" x14ac:dyDescent="0.2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2"/>
    </row>
    <row r="27" spans="1:19" x14ac:dyDescent="0.2">
      <c r="A27" s="2"/>
      <c r="B27" s="5"/>
      <c r="C27" s="269" t="s">
        <v>12</v>
      </c>
      <c r="D27" s="269"/>
      <c r="E27" s="12" t="e">
        <f>+LINEST(E7:E18,D7:D18)</f>
        <v>#VALUE!</v>
      </c>
      <c r="F27" s="13" t="e">
        <f>+LINEST(F7:F18,D7:D18)</f>
        <v>#VALUE!</v>
      </c>
      <c r="G27" s="13" t="e">
        <f>+LINEST(G7:G18,D7:D18)</f>
        <v>#VALUE!</v>
      </c>
      <c r="H27" s="13" t="e">
        <f>+LINEST(H7:H18,D7:D18)</f>
        <v>#VALUE!</v>
      </c>
      <c r="I27" s="13" t="e">
        <f>+LINEST(I7:I18,D7:D18)</f>
        <v>#VALUE!</v>
      </c>
      <c r="J27" s="10"/>
      <c r="K27" s="10"/>
      <c r="L27" s="5"/>
      <c r="M27" s="2"/>
    </row>
    <row r="28" spans="1:19" x14ac:dyDescent="0.2">
      <c r="A28" s="2"/>
      <c r="B28" s="5"/>
      <c r="C28" s="269" t="s">
        <v>13</v>
      </c>
      <c r="D28" s="269"/>
      <c r="E28" s="13" t="e">
        <f>+INTERCEPT(E7:E18,D7:D18)</f>
        <v>#REF!</v>
      </c>
      <c r="F28" s="13" t="e">
        <f>+INTERCEPT(F7:F18,D7:D18)</f>
        <v>#REF!</v>
      </c>
      <c r="G28" s="13" t="e">
        <f>+INTERCEPT(G7:G18,D7:D18)</f>
        <v>#REF!</v>
      </c>
      <c r="H28" s="13" t="e">
        <f>+INTERCEPT(H7:H18,D7:D18)</f>
        <v>#REF!</v>
      </c>
      <c r="I28" s="13" t="e">
        <f>+INTERCEPT(I7:I18,D7:D18)</f>
        <v>#REF!</v>
      </c>
      <c r="J28" s="10"/>
      <c r="K28" s="10"/>
      <c r="L28" s="5"/>
      <c r="M28" s="2"/>
    </row>
    <row r="29" spans="1:19" x14ac:dyDescent="0.2">
      <c r="A29" s="2"/>
      <c r="B29" s="5"/>
      <c r="C29" s="269" t="s">
        <v>14</v>
      </c>
      <c r="D29" s="269"/>
      <c r="E29" s="12" t="e">
        <f>+RSQ(E7:E18,D7:D18)</f>
        <v>#REF!</v>
      </c>
      <c r="F29" s="13" t="e">
        <f>+RSQ(F7:F18,D7:D18)</f>
        <v>#REF!</v>
      </c>
      <c r="G29" s="12" t="e">
        <f>+RSQ(G7:G18,D7:D18)</f>
        <v>#REF!</v>
      </c>
      <c r="H29" s="12" t="e">
        <f>+RSQ(H7:H18,D7:D18)</f>
        <v>#REF!</v>
      </c>
      <c r="I29" s="12" t="e">
        <f>+RSQ(I7:I18,D7:D18)</f>
        <v>#REF!</v>
      </c>
      <c r="J29" s="30"/>
      <c r="K29" s="30"/>
      <c r="L29" s="5"/>
      <c r="M29" s="2"/>
    </row>
    <row r="30" spans="1:19" x14ac:dyDescent="0.2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2"/>
    </row>
    <row r="31" spans="1:19" x14ac:dyDescent="0.2">
      <c r="A31" s="2"/>
      <c r="B31" s="270" t="s">
        <v>3</v>
      </c>
      <c r="C31" s="270"/>
      <c r="D31" s="270" t="str">
        <f>+D5</f>
        <v xml:space="preserve">Producción </v>
      </c>
      <c r="E31" s="270" t="s">
        <v>5</v>
      </c>
      <c r="F31" s="31" t="s">
        <v>48</v>
      </c>
      <c r="G31" s="31"/>
      <c r="H31" s="31"/>
      <c r="I31" s="31"/>
      <c r="J31" s="267" t="s">
        <v>34</v>
      </c>
      <c r="K31" s="267"/>
      <c r="L31" s="267" t="s">
        <v>49</v>
      </c>
      <c r="M31" s="267"/>
      <c r="N31" s="267" t="s">
        <v>46</v>
      </c>
      <c r="O31" s="267"/>
      <c r="P31" s="267" t="s">
        <v>47</v>
      </c>
      <c r="Q31" s="267"/>
      <c r="R31" s="267" t="s">
        <v>24</v>
      </c>
      <c r="S31" s="267"/>
    </row>
    <row r="32" spans="1:19" ht="48" x14ac:dyDescent="0.2">
      <c r="A32" s="2"/>
      <c r="B32" s="270"/>
      <c r="C32" s="270"/>
      <c r="D32" s="270"/>
      <c r="E32" s="270"/>
      <c r="F32" s="26" t="e">
        <f>+F5</f>
        <v>#REF!</v>
      </c>
      <c r="G32" s="26" t="s">
        <v>46</v>
      </c>
      <c r="H32" s="26" t="s">
        <v>44</v>
      </c>
      <c r="I32" s="26" t="s">
        <v>24</v>
      </c>
      <c r="J32" s="26" t="s">
        <v>15</v>
      </c>
      <c r="K32" s="26" t="s">
        <v>16</v>
      </c>
      <c r="L32" s="26" t="s">
        <v>15</v>
      </c>
      <c r="M32" s="27" t="s">
        <v>49</v>
      </c>
      <c r="N32" s="26" t="s">
        <v>15</v>
      </c>
      <c r="O32" s="26" t="s">
        <v>46</v>
      </c>
      <c r="P32" s="26" t="s">
        <v>15</v>
      </c>
      <c r="Q32" s="26" t="s">
        <v>47</v>
      </c>
      <c r="R32" s="26" t="s">
        <v>24</v>
      </c>
      <c r="S32" s="26" t="s">
        <v>47</v>
      </c>
    </row>
    <row r="33" spans="1:19" ht="16" x14ac:dyDescent="0.2">
      <c r="A33" s="2"/>
      <c r="B33" s="270"/>
      <c r="C33" s="270"/>
      <c r="D33" s="26" t="e">
        <f t="shared" ref="D33:D45" si="4">+D6</f>
        <v>#REF!</v>
      </c>
      <c r="E33" s="26" t="s">
        <v>4</v>
      </c>
      <c r="F33" s="26" t="e">
        <f>+F6</f>
        <v>#REF!</v>
      </c>
      <c r="G33" s="26" t="s">
        <v>22</v>
      </c>
      <c r="H33" s="26" t="s">
        <v>45</v>
      </c>
      <c r="I33" s="26" t="s">
        <v>33</v>
      </c>
      <c r="J33" s="26" t="e">
        <f>+D33</f>
        <v>#REF!</v>
      </c>
      <c r="K33" s="26" t="s">
        <v>4</v>
      </c>
      <c r="L33" s="26" t="e">
        <f>+J33</f>
        <v>#REF!</v>
      </c>
      <c r="M33" s="26" t="e">
        <f>+F33</f>
        <v>#REF!</v>
      </c>
      <c r="N33" s="26" t="e">
        <f>+L33</f>
        <v>#REF!</v>
      </c>
      <c r="O33" s="26" t="s">
        <v>51</v>
      </c>
      <c r="P33" s="26" t="s">
        <v>51</v>
      </c>
      <c r="Q33" s="26" t="s">
        <v>33</v>
      </c>
      <c r="R33" s="26" t="s">
        <v>51</v>
      </c>
      <c r="S33" s="26" t="s">
        <v>33</v>
      </c>
    </row>
    <row r="34" spans="1:19" s="1" customFormat="1" x14ac:dyDescent="0.2">
      <c r="A34" s="2"/>
      <c r="B34" s="32">
        <v>1</v>
      </c>
      <c r="C34" s="33" t="e">
        <f t="shared" ref="C34:C45" si="5">+C7</f>
        <v>#REF!</v>
      </c>
      <c r="D34" s="25" t="e">
        <f t="shared" si="4"/>
        <v>#REF!</v>
      </c>
      <c r="E34" s="25" t="e">
        <f>+D34*$E$27+$E$28</f>
        <v>#REF!</v>
      </c>
      <c r="F34" s="25" t="e">
        <f>+D34*$F$27+$F$28</f>
        <v>#REF!</v>
      </c>
      <c r="G34" s="34" t="e">
        <f>+(D34*$G$27)+$G$28</f>
        <v>#REF!</v>
      </c>
      <c r="H34" s="34" t="e">
        <f>+D34*$H$27+$H$28</f>
        <v>#REF!</v>
      </c>
      <c r="I34" s="25" t="e">
        <f>+D34*$I$27+$I$28</f>
        <v>#REF!</v>
      </c>
      <c r="J34" s="25" t="e">
        <f t="shared" ref="J34:J45" si="6">+IF(K34="","",D34)</f>
        <v>#REF!</v>
      </c>
      <c r="K34" s="25" t="e">
        <f t="shared" ref="K34:K45" si="7">+IF((E7-E34)&lt;0,E7,"")</f>
        <v>#REF!</v>
      </c>
      <c r="L34" s="25" t="e">
        <f t="shared" ref="L34:L45" si="8">+IF(M34="","",D34)</f>
        <v>#REF!</v>
      </c>
      <c r="M34" s="25" t="e">
        <f t="shared" ref="M34:M45" si="9">+IF((F7-F34)&lt;0,F7,"")</f>
        <v>#REF!</v>
      </c>
      <c r="N34" s="25" t="e">
        <f t="shared" ref="N34:N45" si="10">+IF(O34="","",D34)</f>
        <v>#REF!</v>
      </c>
      <c r="O34" s="25" t="e">
        <f>+IF((G7-G34)&lt;0,G7,"")</f>
        <v>#REF!</v>
      </c>
      <c r="P34" s="25" t="e">
        <f>+IF(Q34="","",D34)</f>
        <v>#REF!</v>
      </c>
      <c r="Q34" s="25" t="e">
        <f>+IF((H7-H34)&lt;0,H7,"")</f>
        <v>#REF!</v>
      </c>
      <c r="R34" s="25" t="e">
        <f>+IF(S34="","",D34)</f>
        <v>#REF!</v>
      </c>
      <c r="S34" s="25" t="e">
        <f>+IF((I7-I34)&lt;0,I7,"")</f>
        <v>#REF!</v>
      </c>
    </row>
    <row r="35" spans="1:19" x14ac:dyDescent="0.2">
      <c r="A35" s="2"/>
      <c r="B35" s="32">
        <v>2</v>
      </c>
      <c r="C35" s="33" t="e">
        <f t="shared" si="5"/>
        <v>#REF!</v>
      </c>
      <c r="D35" s="25" t="e">
        <f t="shared" si="4"/>
        <v>#REF!</v>
      </c>
      <c r="E35" s="25" t="e">
        <f t="shared" ref="E35:E45" si="11">+D35*$E$27+$E$28</f>
        <v>#REF!</v>
      </c>
      <c r="F35" s="25" t="e">
        <f t="shared" ref="F35:F45" si="12">+D35*$F$27+$F$28</f>
        <v>#REF!</v>
      </c>
      <c r="G35" s="34" t="e">
        <f t="shared" ref="G35:G45" si="13">+D35*$G$27+$G$28</f>
        <v>#REF!</v>
      </c>
      <c r="H35" s="34" t="e">
        <f t="shared" ref="H35:H45" si="14">+D35*$H$27+$H$28</f>
        <v>#REF!</v>
      </c>
      <c r="I35" s="25" t="e">
        <f t="shared" ref="I35:I45" si="15">+D35*$I$27+$I$28</f>
        <v>#REF!</v>
      </c>
      <c r="J35" s="25" t="e">
        <f t="shared" si="6"/>
        <v>#REF!</v>
      </c>
      <c r="K35" s="25" t="e">
        <f t="shared" si="7"/>
        <v>#REF!</v>
      </c>
      <c r="L35" s="25" t="e">
        <f t="shared" si="8"/>
        <v>#REF!</v>
      </c>
      <c r="M35" s="25" t="e">
        <f t="shared" si="9"/>
        <v>#REF!</v>
      </c>
      <c r="N35" s="25" t="e">
        <f t="shared" si="10"/>
        <v>#REF!</v>
      </c>
      <c r="O35" s="25" t="e">
        <f t="shared" ref="O35:O45" si="16">+IF((G8-G35)&lt;0,G8,"")</f>
        <v>#REF!</v>
      </c>
      <c r="P35" s="25" t="e">
        <f t="shared" ref="P35:P45" si="17">+IF(Q35="","",D35)</f>
        <v>#REF!</v>
      </c>
      <c r="Q35" s="25" t="e">
        <f t="shared" ref="Q35:Q45" si="18">+IF((H8-H35)&lt;0,H8,"")</f>
        <v>#REF!</v>
      </c>
      <c r="R35" s="25" t="e">
        <f t="shared" ref="R35:R45" si="19">+IF(S35="","",D35)</f>
        <v>#REF!</v>
      </c>
      <c r="S35" s="25" t="e">
        <f t="shared" ref="S35:S45" si="20">+IF((I8-I35)&lt;0,I8,"")</f>
        <v>#REF!</v>
      </c>
    </row>
    <row r="36" spans="1:19" x14ac:dyDescent="0.2">
      <c r="A36" s="2"/>
      <c r="B36" s="32">
        <v>3</v>
      </c>
      <c r="C36" s="33" t="e">
        <f t="shared" si="5"/>
        <v>#REF!</v>
      </c>
      <c r="D36" s="25" t="e">
        <f t="shared" si="4"/>
        <v>#REF!</v>
      </c>
      <c r="E36" s="25" t="e">
        <f t="shared" si="11"/>
        <v>#REF!</v>
      </c>
      <c r="F36" s="25" t="e">
        <f t="shared" si="12"/>
        <v>#REF!</v>
      </c>
      <c r="G36" s="34" t="e">
        <f t="shared" si="13"/>
        <v>#REF!</v>
      </c>
      <c r="H36" s="34" t="e">
        <f t="shared" si="14"/>
        <v>#REF!</v>
      </c>
      <c r="I36" s="25" t="e">
        <f t="shared" si="15"/>
        <v>#REF!</v>
      </c>
      <c r="J36" s="25" t="e">
        <f t="shared" si="6"/>
        <v>#REF!</v>
      </c>
      <c r="K36" s="25" t="e">
        <f t="shared" si="7"/>
        <v>#REF!</v>
      </c>
      <c r="L36" s="25" t="e">
        <f t="shared" si="8"/>
        <v>#REF!</v>
      </c>
      <c r="M36" s="25" t="e">
        <f t="shared" si="9"/>
        <v>#REF!</v>
      </c>
      <c r="N36" s="25" t="e">
        <f t="shared" si="10"/>
        <v>#REF!</v>
      </c>
      <c r="O36" s="25" t="e">
        <f t="shared" si="16"/>
        <v>#REF!</v>
      </c>
      <c r="P36" s="25" t="e">
        <f t="shared" si="17"/>
        <v>#REF!</v>
      </c>
      <c r="Q36" s="25" t="e">
        <f t="shared" si="18"/>
        <v>#REF!</v>
      </c>
      <c r="R36" s="25" t="e">
        <f t="shared" si="19"/>
        <v>#REF!</v>
      </c>
      <c r="S36" s="25" t="e">
        <f t="shared" si="20"/>
        <v>#REF!</v>
      </c>
    </row>
    <row r="37" spans="1:19" x14ac:dyDescent="0.2">
      <c r="A37" s="2"/>
      <c r="B37" s="32">
        <v>4</v>
      </c>
      <c r="C37" s="33" t="e">
        <f t="shared" si="5"/>
        <v>#REF!</v>
      </c>
      <c r="D37" s="25" t="e">
        <f t="shared" si="4"/>
        <v>#REF!</v>
      </c>
      <c r="E37" s="25" t="e">
        <f t="shared" si="11"/>
        <v>#REF!</v>
      </c>
      <c r="F37" s="25" t="e">
        <f t="shared" si="12"/>
        <v>#REF!</v>
      </c>
      <c r="G37" s="34" t="e">
        <f t="shared" si="13"/>
        <v>#REF!</v>
      </c>
      <c r="H37" s="34" t="e">
        <f t="shared" si="14"/>
        <v>#REF!</v>
      </c>
      <c r="I37" s="25" t="e">
        <f t="shared" si="15"/>
        <v>#REF!</v>
      </c>
      <c r="J37" s="25" t="e">
        <f t="shared" si="6"/>
        <v>#REF!</v>
      </c>
      <c r="K37" s="25" t="e">
        <f t="shared" si="7"/>
        <v>#REF!</v>
      </c>
      <c r="L37" s="25" t="e">
        <f t="shared" si="8"/>
        <v>#REF!</v>
      </c>
      <c r="M37" s="25" t="e">
        <f t="shared" si="9"/>
        <v>#REF!</v>
      </c>
      <c r="N37" s="25" t="e">
        <f t="shared" si="10"/>
        <v>#REF!</v>
      </c>
      <c r="O37" s="25" t="e">
        <f t="shared" si="16"/>
        <v>#REF!</v>
      </c>
      <c r="P37" s="25" t="e">
        <f t="shared" si="17"/>
        <v>#REF!</v>
      </c>
      <c r="Q37" s="25" t="e">
        <f t="shared" si="18"/>
        <v>#REF!</v>
      </c>
      <c r="R37" s="25" t="e">
        <f t="shared" si="19"/>
        <v>#REF!</v>
      </c>
      <c r="S37" s="25" t="e">
        <f t="shared" si="20"/>
        <v>#REF!</v>
      </c>
    </row>
    <row r="38" spans="1:19" x14ac:dyDescent="0.2">
      <c r="A38" s="2"/>
      <c r="B38" s="32">
        <v>5</v>
      </c>
      <c r="C38" s="33" t="e">
        <f t="shared" si="5"/>
        <v>#REF!</v>
      </c>
      <c r="D38" s="25" t="e">
        <f t="shared" si="4"/>
        <v>#REF!</v>
      </c>
      <c r="E38" s="25" t="e">
        <f t="shared" si="11"/>
        <v>#REF!</v>
      </c>
      <c r="F38" s="25" t="e">
        <f t="shared" si="12"/>
        <v>#REF!</v>
      </c>
      <c r="G38" s="34" t="e">
        <f t="shared" si="13"/>
        <v>#REF!</v>
      </c>
      <c r="H38" s="34" t="e">
        <f t="shared" si="14"/>
        <v>#REF!</v>
      </c>
      <c r="I38" s="25" t="e">
        <f t="shared" si="15"/>
        <v>#REF!</v>
      </c>
      <c r="J38" s="25" t="e">
        <f t="shared" si="6"/>
        <v>#REF!</v>
      </c>
      <c r="K38" s="25" t="e">
        <f t="shared" si="7"/>
        <v>#REF!</v>
      </c>
      <c r="L38" s="25" t="e">
        <f t="shared" si="8"/>
        <v>#REF!</v>
      </c>
      <c r="M38" s="25" t="e">
        <f t="shared" si="9"/>
        <v>#REF!</v>
      </c>
      <c r="N38" s="25" t="e">
        <f t="shared" si="10"/>
        <v>#REF!</v>
      </c>
      <c r="O38" s="25" t="e">
        <f t="shared" si="16"/>
        <v>#REF!</v>
      </c>
      <c r="P38" s="25" t="e">
        <f t="shared" si="17"/>
        <v>#REF!</v>
      </c>
      <c r="Q38" s="25" t="e">
        <f t="shared" si="18"/>
        <v>#REF!</v>
      </c>
      <c r="R38" s="25" t="e">
        <f t="shared" si="19"/>
        <v>#REF!</v>
      </c>
      <c r="S38" s="25" t="e">
        <f t="shared" si="20"/>
        <v>#REF!</v>
      </c>
    </row>
    <row r="39" spans="1:19" x14ac:dyDescent="0.2">
      <c r="A39" s="2"/>
      <c r="B39" s="32">
        <v>6</v>
      </c>
      <c r="C39" s="33" t="e">
        <f t="shared" si="5"/>
        <v>#REF!</v>
      </c>
      <c r="D39" s="25" t="e">
        <f t="shared" si="4"/>
        <v>#REF!</v>
      </c>
      <c r="E39" s="25" t="e">
        <f t="shared" si="11"/>
        <v>#REF!</v>
      </c>
      <c r="F39" s="25" t="e">
        <f t="shared" si="12"/>
        <v>#REF!</v>
      </c>
      <c r="G39" s="34" t="e">
        <f t="shared" si="13"/>
        <v>#REF!</v>
      </c>
      <c r="H39" s="34" t="e">
        <f t="shared" si="14"/>
        <v>#REF!</v>
      </c>
      <c r="I39" s="25" t="e">
        <f t="shared" si="15"/>
        <v>#REF!</v>
      </c>
      <c r="J39" s="25" t="e">
        <f t="shared" si="6"/>
        <v>#REF!</v>
      </c>
      <c r="K39" s="25" t="e">
        <f t="shared" si="7"/>
        <v>#REF!</v>
      </c>
      <c r="L39" s="25" t="e">
        <f t="shared" si="8"/>
        <v>#REF!</v>
      </c>
      <c r="M39" s="25" t="e">
        <f t="shared" si="9"/>
        <v>#REF!</v>
      </c>
      <c r="N39" s="25" t="e">
        <f t="shared" si="10"/>
        <v>#REF!</v>
      </c>
      <c r="O39" s="25" t="e">
        <f t="shared" si="16"/>
        <v>#REF!</v>
      </c>
      <c r="P39" s="25" t="e">
        <f t="shared" si="17"/>
        <v>#REF!</v>
      </c>
      <c r="Q39" s="25" t="e">
        <f t="shared" si="18"/>
        <v>#REF!</v>
      </c>
      <c r="R39" s="25" t="e">
        <f t="shared" si="19"/>
        <v>#REF!</v>
      </c>
      <c r="S39" s="25" t="e">
        <f t="shared" si="20"/>
        <v>#REF!</v>
      </c>
    </row>
    <row r="40" spans="1:19" x14ac:dyDescent="0.2">
      <c r="A40" s="2"/>
      <c r="B40" s="32">
        <v>7</v>
      </c>
      <c r="C40" s="33" t="e">
        <f t="shared" si="5"/>
        <v>#REF!</v>
      </c>
      <c r="D40" s="25" t="e">
        <f t="shared" si="4"/>
        <v>#REF!</v>
      </c>
      <c r="E40" s="25" t="e">
        <f t="shared" si="11"/>
        <v>#REF!</v>
      </c>
      <c r="F40" s="25" t="e">
        <f t="shared" si="12"/>
        <v>#REF!</v>
      </c>
      <c r="G40" s="34" t="e">
        <f t="shared" si="13"/>
        <v>#REF!</v>
      </c>
      <c r="H40" s="34" t="e">
        <f t="shared" si="14"/>
        <v>#REF!</v>
      </c>
      <c r="I40" s="25" t="e">
        <f t="shared" si="15"/>
        <v>#REF!</v>
      </c>
      <c r="J40" s="25" t="e">
        <f t="shared" si="6"/>
        <v>#REF!</v>
      </c>
      <c r="K40" s="25" t="e">
        <f t="shared" si="7"/>
        <v>#REF!</v>
      </c>
      <c r="L40" s="25" t="e">
        <f t="shared" si="8"/>
        <v>#REF!</v>
      </c>
      <c r="M40" s="25" t="e">
        <f t="shared" si="9"/>
        <v>#REF!</v>
      </c>
      <c r="N40" s="25" t="e">
        <f t="shared" si="10"/>
        <v>#REF!</v>
      </c>
      <c r="O40" s="25" t="e">
        <f t="shared" si="16"/>
        <v>#REF!</v>
      </c>
      <c r="P40" s="25" t="e">
        <f t="shared" si="17"/>
        <v>#REF!</v>
      </c>
      <c r="Q40" s="25" t="e">
        <f t="shared" si="18"/>
        <v>#REF!</v>
      </c>
      <c r="R40" s="25" t="e">
        <f t="shared" si="19"/>
        <v>#REF!</v>
      </c>
      <c r="S40" s="25" t="e">
        <f t="shared" si="20"/>
        <v>#REF!</v>
      </c>
    </row>
    <row r="41" spans="1:19" x14ac:dyDescent="0.2">
      <c r="A41" s="2"/>
      <c r="B41" s="32">
        <v>8</v>
      </c>
      <c r="C41" s="33" t="e">
        <f t="shared" si="5"/>
        <v>#REF!</v>
      </c>
      <c r="D41" s="25" t="e">
        <f t="shared" si="4"/>
        <v>#REF!</v>
      </c>
      <c r="E41" s="25" t="e">
        <f t="shared" si="11"/>
        <v>#REF!</v>
      </c>
      <c r="F41" s="25" t="e">
        <f t="shared" si="12"/>
        <v>#REF!</v>
      </c>
      <c r="G41" s="34" t="e">
        <f t="shared" si="13"/>
        <v>#REF!</v>
      </c>
      <c r="H41" s="34" t="e">
        <f t="shared" si="14"/>
        <v>#REF!</v>
      </c>
      <c r="I41" s="25" t="e">
        <f t="shared" si="15"/>
        <v>#REF!</v>
      </c>
      <c r="J41" s="25" t="e">
        <f t="shared" si="6"/>
        <v>#REF!</v>
      </c>
      <c r="K41" s="25" t="e">
        <f t="shared" si="7"/>
        <v>#REF!</v>
      </c>
      <c r="L41" s="25" t="e">
        <f t="shared" si="8"/>
        <v>#REF!</v>
      </c>
      <c r="M41" s="25" t="e">
        <f t="shared" si="9"/>
        <v>#REF!</v>
      </c>
      <c r="N41" s="25" t="e">
        <f t="shared" si="10"/>
        <v>#REF!</v>
      </c>
      <c r="O41" s="25" t="e">
        <f t="shared" si="16"/>
        <v>#REF!</v>
      </c>
      <c r="P41" s="25" t="e">
        <f t="shared" si="17"/>
        <v>#REF!</v>
      </c>
      <c r="Q41" s="25" t="e">
        <f t="shared" si="18"/>
        <v>#REF!</v>
      </c>
      <c r="R41" s="25" t="e">
        <f t="shared" si="19"/>
        <v>#REF!</v>
      </c>
      <c r="S41" s="25" t="e">
        <f t="shared" si="20"/>
        <v>#REF!</v>
      </c>
    </row>
    <row r="42" spans="1:19" x14ac:dyDescent="0.2">
      <c r="A42" s="2"/>
      <c r="B42" s="32">
        <v>9</v>
      </c>
      <c r="C42" s="33" t="e">
        <f t="shared" si="5"/>
        <v>#REF!</v>
      </c>
      <c r="D42" s="25" t="e">
        <f t="shared" si="4"/>
        <v>#REF!</v>
      </c>
      <c r="E42" s="25" t="e">
        <f t="shared" si="11"/>
        <v>#REF!</v>
      </c>
      <c r="F42" s="25" t="e">
        <f t="shared" si="12"/>
        <v>#REF!</v>
      </c>
      <c r="G42" s="34" t="e">
        <f t="shared" si="13"/>
        <v>#REF!</v>
      </c>
      <c r="H42" s="34" t="e">
        <f t="shared" si="14"/>
        <v>#REF!</v>
      </c>
      <c r="I42" s="25" t="e">
        <f t="shared" si="15"/>
        <v>#REF!</v>
      </c>
      <c r="J42" s="25" t="e">
        <f t="shared" si="6"/>
        <v>#REF!</v>
      </c>
      <c r="K42" s="25" t="e">
        <f t="shared" si="7"/>
        <v>#REF!</v>
      </c>
      <c r="L42" s="25" t="e">
        <f t="shared" si="8"/>
        <v>#REF!</v>
      </c>
      <c r="M42" s="25" t="e">
        <f t="shared" si="9"/>
        <v>#REF!</v>
      </c>
      <c r="N42" s="25" t="e">
        <f t="shared" si="10"/>
        <v>#REF!</v>
      </c>
      <c r="O42" s="25" t="e">
        <f t="shared" si="16"/>
        <v>#REF!</v>
      </c>
      <c r="P42" s="25" t="e">
        <f t="shared" si="17"/>
        <v>#REF!</v>
      </c>
      <c r="Q42" s="25" t="e">
        <f t="shared" si="18"/>
        <v>#REF!</v>
      </c>
      <c r="R42" s="25" t="e">
        <f t="shared" si="19"/>
        <v>#REF!</v>
      </c>
      <c r="S42" s="25" t="e">
        <f t="shared" si="20"/>
        <v>#REF!</v>
      </c>
    </row>
    <row r="43" spans="1:19" x14ac:dyDescent="0.2">
      <c r="A43" s="2"/>
      <c r="B43" s="32">
        <v>10</v>
      </c>
      <c r="C43" s="33" t="e">
        <f t="shared" si="5"/>
        <v>#REF!</v>
      </c>
      <c r="D43" s="25" t="e">
        <f t="shared" si="4"/>
        <v>#REF!</v>
      </c>
      <c r="E43" s="25" t="e">
        <f t="shared" si="11"/>
        <v>#REF!</v>
      </c>
      <c r="F43" s="25" t="e">
        <f t="shared" si="12"/>
        <v>#REF!</v>
      </c>
      <c r="G43" s="34" t="e">
        <f t="shared" si="13"/>
        <v>#REF!</v>
      </c>
      <c r="H43" s="34" t="e">
        <f t="shared" si="14"/>
        <v>#REF!</v>
      </c>
      <c r="I43" s="25" t="e">
        <f t="shared" si="15"/>
        <v>#REF!</v>
      </c>
      <c r="J43" s="25" t="e">
        <f t="shared" si="6"/>
        <v>#REF!</v>
      </c>
      <c r="K43" s="25" t="e">
        <f t="shared" si="7"/>
        <v>#REF!</v>
      </c>
      <c r="L43" s="25" t="e">
        <f t="shared" si="8"/>
        <v>#REF!</v>
      </c>
      <c r="M43" s="25" t="e">
        <f t="shared" si="9"/>
        <v>#REF!</v>
      </c>
      <c r="N43" s="25" t="e">
        <f t="shared" si="10"/>
        <v>#REF!</v>
      </c>
      <c r="O43" s="25" t="e">
        <f t="shared" si="16"/>
        <v>#REF!</v>
      </c>
      <c r="P43" s="25" t="e">
        <f t="shared" si="17"/>
        <v>#REF!</v>
      </c>
      <c r="Q43" s="25" t="e">
        <f t="shared" si="18"/>
        <v>#REF!</v>
      </c>
      <c r="R43" s="25" t="e">
        <f t="shared" si="19"/>
        <v>#REF!</v>
      </c>
      <c r="S43" s="25" t="e">
        <f t="shared" si="20"/>
        <v>#REF!</v>
      </c>
    </row>
    <row r="44" spans="1:19" x14ac:dyDescent="0.2">
      <c r="A44" s="2"/>
      <c r="B44" s="32">
        <v>11</v>
      </c>
      <c r="C44" s="33" t="e">
        <f t="shared" si="5"/>
        <v>#REF!</v>
      </c>
      <c r="D44" s="25" t="e">
        <f t="shared" si="4"/>
        <v>#REF!</v>
      </c>
      <c r="E44" s="25" t="e">
        <f t="shared" si="11"/>
        <v>#REF!</v>
      </c>
      <c r="F44" s="25" t="e">
        <f t="shared" si="12"/>
        <v>#REF!</v>
      </c>
      <c r="G44" s="34" t="e">
        <f t="shared" si="13"/>
        <v>#REF!</v>
      </c>
      <c r="H44" s="34" t="e">
        <f t="shared" si="14"/>
        <v>#REF!</v>
      </c>
      <c r="I44" s="25" t="e">
        <f t="shared" si="15"/>
        <v>#REF!</v>
      </c>
      <c r="J44" s="25" t="e">
        <f t="shared" si="6"/>
        <v>#REF!</v>
      </c>
      <c r="K44" s="25" t="e">
        <f t="shared" si="7"/>
        <v>#REF!</v>
      </c>
      <c r="L44" s="25" t="e">
        <f t="shared" si="8"/>
        <v>#REF!</v>
      </c>
      <c r="M44" s="25" t="e">
        <f t="shared" si="9"/>
        <v>#REF!</v>
      </c>
      <c r="N44" s="25" t="e">
        <f t="shared" si="10"/>
        <v>#REF!</v>
      </c>
      <c r="O44" s="25" t="e">
        <f t="shared" si="16"/>
        <v>#REF!</v>
      </c>
      <c r="P44" s="25" t="e">
        <f t="shared" si="17"/>
        <v>#REF!</v>
      </c>
      <c r="Q44" s="25" t="e">
        <f t="shared" si="18"/>
        <v>#REF!</v>
      </c>
      <c r="R44" s="25" t="e">
        <f t="shared" si="19"/>
        <v>#REF!</v>
      </c>
      <c r="S44" s="25" t="e">
        <f t="shared" si="20"/>
        <v>#REF!</v>
      </c>
    </row>
    <row r="45" spans="1:19" x14ac:dyDescent="0.2">
      <c r="A45" s="2"/>
      <c r="B45" s="32">
        <v>12</v>
      </c>
      <c r="C45" s="33" t="e">
        <f t="shared" si="5"/>
        <v>#REF!</v>
      </c>
      <c r="D45" s="25" t="e">
        <f t="shared" si="4"/>
        <v>#REF!</v>
      </c>
      <c r="E45" s="25" t="e">
        <f t="shared" si="11"/>
        <v>#REF!</v>
      </c>
      <c r="F45" s="25" t="e">
        <f t="shared" si="12"/>
        <v>#REF!</v>
      </c>
      <c r="G45" s="34" t="e">
        <f t="shared" si="13"/>
        <v>#REF!</v>
      </c>
      <c r="H45" s="34" t="e">
        <f t="shared" si="14"/>
        <v>#REF!</v>
      </c>
      <c r="I45" s="25" t="e">
        <f t="shared" si="15"/>
        <v>#REF!</v>
      </c>
      <c r="J45" s="25" t="e">
        <f t="shared" si="6"/>
        <v>#REF!</v>
      </c>
      <c r="K45" s="25" t="e">
        <f t="shared" si="7"/>
        <v>#REF!</v>
      </c>
      <c r="L45" s="25" t="e">
        <f t="shared" si="8"/>
        <v>#REF!</v>
      </c>
      <c r="M45" s="25" t="e">
        <f t="shared" si="9"/>
        <v>#REF!</v>
      </c>
      <c r="N45" s="25" t="e">
        <f t="shared" si="10"/>
        <v>#REF!</v>
      </c>
      <c r="O45" s="25" t="e">
        <f t="shared" si="16"/>
        <v>#REF!</v>
      </c>
      <c r="P45" s="25" t="e">
        <f t="shared" si="17"/>
        <v>#REF!</v>
      </c>
      <c r="Q45" s="25" t="e">
        <f t="shared" si="18"/>
        <v>#REF!</v>
      </c>
      <c r="R45" s="25" t="e">
        <f t="shared" si="19"/>
        <v>#REF!</v>
      </c>
      <c r="S45" s="25" t="e">
        <f t="shared" si="20"/>
        <v>#REF!</v>
      </c>
    </row>
    <row r="46" spans="1:19" x14ac:dyDescent="0.2">
      <c r="A46" s="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2"/>
    </row>
    <row r="47" spans="1:19" x14ac:dyDescent="0.2">
      <c r="A47" s="2"/>
      <c r="B47" s="5"/>
      <c r="C47" s="5"/>
      <c r="D47" s="5"/>
      <c r="E47" s="5" t="str">
        <f>+E5</f>
        <v xml:space="preserve">Energia electrica </v>
      </c>
      <c r="F47" s="5" t="e">
        <f>+F5</f>
        <v>#REF!</v>
      </c>
      <c r="G47" s="5" t="str">
        <f>+G5</f>
        <v xml:space="preserve">Biomasa </v>
      </c>
      <c r="H47" s="5" t="e">
        <f>+H5</f>
        <v>#REF!</v>
      </c>
      <c r="I47" s="5" t="e">
        <f>+I5</f>
        <v>#REF!</v>
      </c>
      <c r="J47" s="5"/>
      <c r="K47" s="5"/>
      <c r="L47" s="5"/>
      <c r="M47" s="2"/>
    </row>
    <row r="48" spans="1:19" x14ac:dyDescent="0.2">
      <c r="A48" s="2"/>
      <c r="B48" s="5"/>
      <c r="C48" s="268" t="s">
        <v>12</v>
      </c>
      <c r="D48" s="268"/>
      <c r="E48" s="14" t="e">
        <f>+SLOPE(K34:K45,J34:J45)</f>
        <v>#REF!</v>
      </c>
      <c r="F48" s="14" t="e">
        <f>+SLOPE(M34:M45,L34:L45)</f>
        <v>#REF!</v>
      </c>
      <c r="G48" s="14" t="e">
        <f>+SLOPE(O34:O45,N34:N45)</f>
        <v>#REF!</v>
      </c>
      <c r="H48" s="14" t="e">
        <f>+SLOPE(Q34:Q45,P34:P45)</f>
        <v>#REF!</v>
      </c>
      <c r="I48" s="14" t="e">
        <f>+SLOPE(S34:S45,R34:R45)</f>
        <v>#REF!</v>
      </c>
      <c r="J48" s="5"/>
      <c r="K48" s="5"/>
      <c r="L48" s="5"/>
      <c r="M48" s="2"/>
    </row>
    <row r="49" spans="1:13" x14ac:dyDescent="0.2">
      <c r="A49" s="2"/>
      <c r="B49" s="5"/>
      <c r="C49" s="268" t="s">
        <v>13</v>
      </c>
      <c r="D49" s="268"/>
      <c r="E49" s="15" t="e">
        <f>+INTERCEPT(K34:K45,J34:J45)</f>
        <v>#REF!</v>
      </c>
      <c r="F49" s="15" t="e">
        <f>+INTERCEPT(M34:M45,L34:L45)</f>
        <v>#REF!</v>
      </c>
      <c r="G49" s="15" t="e">
        <f>+INTERCEPT(O34:O45,N34:N45)</f>
        <v>#REF!</v>
      </c>
      <c r="H49" s="15" t="e">
        <f>+INTERCEPT(Q34:Q45,P34:P45)</f>
        <v>#REF!</v>
      </c>
      <c r="I49" s="15" t="e">
        <f>+INTERCEPT(S34:S45,R34:R45)</f>
        <v>#REF!</v>
      </c>
      <c r="J49" s="5"/>
      <c r="K49" s="5"/>
      <c r="L49" s="5"/>
      <c r="M49" s="2"/>
    </row>
    <row r="50" spans="1:13" x14ac:dyDescent="0.2">
      <c r="A50" s="2"/>
      <c r="B50" s="5"/>
      <c r="C50" s="268" t="s">
        <v>14</v>
      </c>
      <c r="D50" s="268"/>
      <c r="E50" s="14" t="e">
        <f>+RSQ(K34:K45,J34:J45)</f>
        <v>#REF!</v>
      </c>
      <c r="F50" s="14" t="e">
        <f>+RSQ(M34:M45,L34:L45)</f>
        <v>#REF!</v>
      </c>
      <c r="G50" s="14" t="e">
        <f>+RSQ(O34:O45,N34:N45)</f>
        <v>#REF!</v>
      </c>
      <c r="H50" s="14" t="e">
        <f>+RSQ(Q34:Q45,P34:P45)</f>
        <v>#REF!</v>
      </c>
      <c r="I50" s="14" t="e">
        <f>+RSQ(S34:S45,R34:R45)</f>
        <v>#REF!</v>
      </c>
      <c r="J50" s="5"/>
      <c r="K50" s="5"/>
      <c r="L50" s="5"/>
      <c r="M50" s="2"/>
    </row>
    <row r="51" spans="1:13" x14ac:dyDescent="0.2">
      <c r="A51" s="2"/>
      <c r="B51" s="5"/>
      <c r="C51" s="5"/>
      <c r="D51" s="5"/>
      <c r="E51" s="16"/>
      <c r="F51" s="5"/>
      <c r="G51" s="5"/>
      <c r="H51" s="5"/>
      <c r="I51" s="5"/>
      <c r="J51" s="5"/>
      <c r="K51" s="5"/>
      <c r="L51" s="5"/>
      <c r="M51" s="2"/>
    </row>
    <row r="52" spans="1:13" x14ac:dyDescent="0.2">
      <c r="A52" s="2"/>
      <c r="B52" s="5"/>
      <c r="C52" s="5"/>
      <c r="D52" s="5"/>
      <c r="E52" s="16"/>
      <c r="F52" s="5"/>
      <c r="G52" s="5"/>
      <c r="H52" s="5"/>
      <c r="I52" s="5"/>
      <c r="J52" s="5"/>
      <c r="K52" s="5"/>
      <c r="L52" s="5"/>
      <c r="M52" s="2"/>
    </row>
    <row r="53" spans="1:13" ht="15" customHeight="1" x14ac:dyDescent="0.2">
      <c r="B53" s="266" t="s">
        <v>3</v>
      </c>
      <c r="C53" s="266"/>
      <c r="D53" s="266" t="s">
        <v>35</v>
      </c>
      <c r="E53" s="266" t="s">
        <v>36</v>
      </c>
      <c r="F53" s="266" t="s">
        <v>37</v>
      </c>
      <c r="G53" s="270" t="s">
        <v>15</v>
      </c>
      <c r="H53" s="270" t="s">
        <v>40</v>
      </c>
      <c r="I53" s="270" t="s">
        <v>41</v>
      </c>
    </row>
    <row r="54" spans="1:13" x14ac:dyDescent="0.2">
      <c r="B54" s="266"/>
      <c r="C54" s="266"/>
      <c r="D54" s="266"/>
      <c r="E54" s="266"/>
      <c r="F54" s="266"/>
      <c r="G54" s="270"/>
      <c r="H54" s="270"/>
      <c r="I54" s="270"/>
    </row>
    <row r="55" spans="1:13" ht="16" x14ac:dyDescent="0.2">
      <c r="B55" s="266"/>
      <c r="C55" s="266"/>
      <c r="D55" s="18" t="s">
        <v>22</v>
      </c>
      <c r="E55" s="18" t="s">
        <v>23</v>
      </c>
      <c r="F55" s="18" t="s">
        <v>23</v>
      </c>
      <c r="G55" s="26" t="s">
        <v>22</v>
      </c>
      <c r="H55" s="26" t="s">
        <v>4</v>
      </c>
      <c r="I55" s="26" t="s">
        <v>4</v>
      </c>
    </row>
    <row r="56" spans="1:13" x14ac:dyDescent="0.2">
      <c r="B56" s="6">
        <v>1</v>
      </c>
      <c r="C56" s="7" t="e">
        <f>+#REF!</f>
        <v>#REF!</v>
      </c>
      <c r="D56" s="21" t="e">
        <f>+#REF!</f>
        <v>#REF!</v>
      </c>
      <c r="E56" s="25" t="e">
        <f>+#REF!</f>
        <v>#REF!</v>
      </c>
      <c r="F56" s="19" t="e">
        <f t="shared" ref="F56:F67" si="21">+D56*$E$76+$E$77</f>
        <v>#REF!</v>
      </c>
      <c r="G56" s="25" t="e">
        <f>+IF(H56="","",D56)</f>
        <v>#REF!</v>
      </c>
      <c r="H56" s="25" t="e">
        <f>+IF((E56-F56)&lt;0,E56,"")</f>
        <v>#REF!</v>
      </c>
      <c r="I56" s="19" t="e">
        <f t="shared" ref="I56:I67" si="22">+D56*$I$76+$I$77</f>
        <v>#REF!</v>
      </c>
    </row>
    <row r="57" spans="1:13" x14ac:dyDescent="0.2">
      <c r="B57" s="6">
        <v>2</v>
      </c>
      <c r="C57" s="7" t="e">
        <f>+#REF!</f>
        <v>#REF!</v>
      </c>
      <c r="D57" s="21" t="e">
        <f>+#REF!</f>
        <v>#REF!</v>
      </c>
      <c r="E57" s="25" t="e">
        <f>+#REF!</f>
        <v>#REF!</v>
      </c>
      <c r="F57" s="19" t="e">
        <f t="shared" si="21"/>
        <v>#REF!</v>
      </c>
      <c r="G57" s="25" t="e">
        <f t="shared" ref="G57:G67" si="23">+IF(H57="","",D57)</f>
        <v>#REF!</v>
      </c>
      <c r="H57" s="25" t="e">
        <f t="shared" ref="H57:H67" si="24">+IF((E57-F57)&lt;0,E57,"")</f>
        <v>#REF!</v>
      </c>
      <c r="I57" s="19" t="e">
        <f t="shared" si="22"/>
        <v>#REF!</v>
      </c>
    </row>
    <row r="58" spans="1:13" x14ac:dyDescent="0.2">
      <c r="B58" s="6">
        <v>3</v>
      </c>
      <c r="C58" s="7" t="e">
        <f>+#REF!</f>
        <v>#REF!</v>
      </c>
      <c r="D58" s="21" t="e">
        <f>+#REF!</f>
        <v>#REF!</v>
      </c>
      <c r="E58" s="25" t="e">
        <f>+#REF!</f>
        <v>#REF!</v>
      </c>
      <c r="F58" s="19" t="e">
        <f t="shared" si="21"/>
        <v>#REF!</v>
      </c>
      <c r="G58" s="25" t="e">
        <f t="shared" si="23"/>
        <v>#REF!</v>
      </c>
      <c r="H58" s="25" t="e">
        <f t="shared" si="24"/>
        <v>#REF!</v>
      </c>
      <c r="I58" s="19" t="e">
        <f t="shared" si="22"/>
        <v>#REF!</v>
      </c>
    </row>
    <row r="59" spans="1:13" x14ac:dyDescent="0.2">
      <c r="B59" s="6">
        <v>4</v>
      </c>
      <c r="C59" s="7" t="e">
        <f>+#REF!</f>
        <v>#REF!</v>
      </c>
      <c r="D59" s="21" t="e">
        <f>+#REF!</f>
        <v>#REF!</v>
      </c>
      <c r="E59" s="25" t="e">
        <f>+#REF!</f>
        <v>#REF!</v>
      </c>
      <c r="F59" s="19" t="e">
        <f t="shared" si="21"/>
        <v>#REF!</v>
      </c>
      <c r="G59" s="25" t="e">
        <f t="shared" si="23"/>
        <v>#REF!</v>
      </c>
      <c r="H59" s="25" t="e">
        <f t="shared" si="24"/>
        <v>#REF!</v>
      </c>
      <c r="I59" s="19" t="e">
        <f t="shared" si="22"/>
        <v>#REF!</v>
      </c>
    </row>
    <row r="60" spans="1:13" x14ac:dyDescent="0.2">
      <c r="B60" s="6">
        <v>5</v>
      </c>
      <c r="C60" s="7" t="e">
        <f>+#REF!</f>
        <v>#REF!</v>
      </c>
      <c r="D60" s="21" t="e">
        <f>+#REF!</f>
        <v>#REF!</v>
      </c>
      <c r="E60" s="25" t="e">
        <f>+#REF!</f>
        <v>#REF!</v>
      </c>
      <c r="F60" s="19" t="e">
        <f t="shared" si="21"/>
        <v>#REF!</v>
      </c>
      <c r="G60" s="25" t="e">
        <f t="shared" si="23"/>
        <v>#REF!</v>
      </c>
      <c r="H60" s="25" t="e">
        <f t="shared" si="24"/>
        <v>#REF!</v>
      </c>
      <c r="I60" s="19" t="e">
        <f t="shared" si="22"/>
        <v>#REF!</v>
      </c>
    </row>
    <row r="61" spans="1:13" x14ac:dyDescent="0.2">
      <c r="B61" s="6">
        <v>6</v>
      </c>
      <c r="C61" s="7" t="e">
        <f>+#REF!</f>
        <v>#REF!</v>
      </c>
      <c r="D61" s="21" t="e">
        <f>+#REF!</f>
        <v>#REF!</v>
      </c>
      <c r="E61" s="25" t="e">
        <f>+#REF!</f>
        <v>#REF!</v>
      </c>
      <c r="F61" s="19" t="e">
        <f t="shared" si="21"/>
        <v>#REF!</v>
      </c>
      <c r="G61" s="25" t="e">
        <f t="shared" si="23"/>
        <v>#REF!</v>
      </c>
      <c r="H61" s="25" t="e">
        <f t="shared" si="24"/>
        <v>#REF!</v>
      </c>
      <c r="I61" s="19" t="e">
        <f t="shared" si="22"/>
        <v>#REF!</v>
      </c>
    </row>
    <row r="62" spans="1:13" x14ac:dyDescent="0.2">
      <c r="B62" s="6">
        <v>7</v>
      </c>
      <c r="C62" s="7" t="e">
        <f>+#REF!</f>
        <v>#REF!</v>
      </c>
      <c r="D62" s="21" t="e">
        <f>+#REF!</f>
        <v>#REF!</v>
      </c>
      <c r="E62" s="25" t="e">
        <f>+#REF!</f>
        <v>#REF!</v>
      </c>
      <c r="F62" s="19" t="e">
        <f t="shared" si="21"/>
        <v>#REF!</v>
      </c>
      <c r="G62" s="25" t="e">
        <f t="shared" si="23"/>
        <v>#REF!</v>
      </c>
      <c r="H62" s="25" t="e">
        <f t="shared" si="24"/>
        <v>#REF!</v>
      </c>
      <c r="I62" s="19" t="e">
        <f t="shared" si="22"/>
        <v>#REF!</v>
      </c>
    </row>
    <row r="63" spans="1:13" x14ac:dyDescent="0.2">
      <c r="B63" s="6">
        <v>8</v>
      </c>
      <c r="C63" s="7" t="e">
        <f>+#REF!</f>
        <v>#REF!</v>
      </c>
      <c r="D63" s="21" t="e">
        <f>+#REF!</f>
        <v>#REF!</v>
      </c>
      <c r="E63" s="25" t="e">
        <f>+#REF!</f>
        <v>#REF!</v>
      </c>
      <c r="F63" s="19" t="e">
        <f t="shared" si="21"/>
        <v>#REF!</v>
      </c>
      <c r="G63" s="25" t="e">
        <f t="shared" si="23"/>
        <v>#REF!</v>
      </c>
      <c r="H63" s="25" t="e">
        <f t="shared" si="24"/>
        <v>#REF!</v>
      </c>
      <c r="I63" s="19" t="e">
        <f t="shared" si="22"/>
        <v>#REF!</v>
      </c>
    </row>
    <row r="64" spans="1:13" x14ac:dyDescent="0.2">
      <c r="B64" s="6">
        <v>9</v>
      </c>
      <c r="C64" s="7" t="e">
        <f>+#REF!</f>
        <v>#REF!</v>
      </c>
      <c r="D64" s="21" t="e">
        <f>+#REF!</f>
        <v>#REF!</v>
      </c>
      <c r="E64" s="25" t="e">
        <f>+#REF!</f>
        <v>#REF!</v>
      </c>
      <c r="F64" s="19" t="e">
        <f t="shared" si="21"/>
        <v>#REF!</v>
      </c>
      <c r="G64" s="25" t="e">
        <f t="shared" si="23"/>
        <v>#REF!</v>
      </c>
      <c r="H64" s="25" t="e">
        <f t="shared" si="24"/>
        <v>#REF!</v>
      </c>
      <c r="I64" s="19" t="e">
        <f t="shared" si="22"/>
        <v>#REF!</v>
      </c>
    </row>
    <row r="65" spans="2:10" x14ac:dyDescent="0.2">
      <c r="B65" s="6">
        <v>10</v>
      </c>
      <c r="C65" s="7" t="e">
        <f>+#REF!</f>
        <v>#REF!</v>
      </c>
      <c r="D65" s="21" t="e">
        <f>+#REF!</f>
        <v>#REF!</v>
      </c>
      <c r="E65" s="25" t="e">
        <f>+#REF!</f>
        <v>#REF!</v>
      </c>
      <c r="F65" s="19" t="e">
        <f t="shared" si="21"/>
        <v>#REF!</v>
      </c>
      <c r="G65" s="25" t="e">
        <f t="shared" si="23"/>
        <v>#REF!</v>
      </c>
      <c r="H65" s="25" t="e">
        <f t="shared" si="24"/>
        <v>#REF!</v>
      </c>
      <c r="I65" s="19" t="e">
        <f t="shared" si="22"/>
        <v>#REF!</v>
      </c>
    </row>
    <row r="66" spans="2:10" x14ac:dyDescent="0.2">
      <c r="B66" s="6">
        <v>11</v>
      </c>
      <c r="C66" s="7" t="e">
        <f>+#REF!</f>
        <v>#REF!</v>
      </c>
      <c r="D66" s="21" t="e">
        <f>+#REF!</f>
        <v>#REF!</v>
      </c>
      <c r="E66" s="25" t="e">
        <f>+#REF!</f>
        <v>#REF!</v>
      </c>
      <c r="F66" s="19" t="e">
        <f t="shared" si="21"/>
        <v>#REF!</v>
      </c>
      <c r="G66" s="25" t="e">
        <f t="shared" si="23"/>
        <v>#REF!</v>
      </c>
      <c r="H66" s="25" t="e">
        <f t="shared" si="24"/>
        <v>#REF!</v>
      </c>
      <c r="I66" s="19" t="e">
        <f t="shared" si="22"/>
        <v>#REF!</v>
      </c>
    </row>
    <row r="67" spans="2:10" x14ac:dyDescent="0.2">
      <c r="B67" s="6">
        <v>12</v>
      </c>
      <c r="C67" s="7" t="e">
        <f>+#REF!</f>
        <v>#REF!</v>
      </c>
      <c r="D67" s="21" t="e">
        <f>+#REF!</f>
        <v>#REF!</v>
      </c>
      <c r="E67" s="25" t="e">
        <f>+#REF!</f>
        <v>#REF!</v>
      </c>
      <c r="F67" s="19" t="e">
        <f t="shared" si="21"/>
        <v>#REF!</v>
      </c>
      <c r="G67" s="25" t="e">
        <f t="shared" si="23"/>
        <v>#REF!</v>
      </c>
      <c r="H67" s="25" t="e">
        <f t="shared" si="24"/>
        <v>#REF!</v>
      </c>
      <c r="I67" s="19" t="e">
        <f t="shared" si="22"/>
        <v>#REF!</v>
      </c>
    </row>
    <row r="69" spans="2:10" x14ac:dyDescent="0.2">
      <c r="C69" s="8" t="s">
        <v>9</v>
      </c>
      <c r="D69" s="9" t="e">
        <f>IF(SUM(D56:D67)=0,0,MAX(D56:D67))</f>
        <v>#REF!</v>
      </c>
      <c r="E69" s="22" t="e">
        <f>IF(SUM(E56:E67)=0,0,MAX(E56:E67))</f>
        <v>#REF!</v>
      </c>
      <c r="F69" s="23"/>
      <c r="G69" s="23"/>
    </row>
    <row r="70" spans="2:10" x14ac:dyDescent="0.2">
      <c r="C70" s="8" t="s">
        <v>10</v>
      </c>
      <c r="D70" s="9" t="e">
        <f>IF(SUM(D56:D67)=0,0,MIN(D56:D67))</f>
        <v>#REF!</v>
      </c>
      <c r="E70" s="22" t="e">
        <f>IF(SUM(E56:E67)=0,0,MIN(E56:E67))</f>
        <v>#REF!</v>
      </c>
      <c r="F70" s="23"/>
      <c r="G70" s="23"/>
    </row>
    <row r="71" spans="2:10" x14ac:dyDescent="0.2">
      <c r="C71" s="8" t="s">
        <v>7</v>
      </c>
      <c r="D71" s="9" t="e">
        <f>IF(SUM(D56:D67)=0,0,AVERAGE(D56:D67))</f>
        <v>#REF!</v>
      </c>
      <c r="E71" s="22" t="e">
        <f>IF(SUM(E56:E67)=0,0,AVERAGE(E56:E67))</f>
        <v>#REF!</v>
      </c>
      <c r="F71" s="23"/>
      <c r="G71" s="23"/>
    </row>
    <row r="72" spans="2:10" x14ac:dyDescent="0.2">
      <c r="C72" s="8" t="s">
        <v>8</v>
      </c>
      <c r="D72" s="9" t="e">
        <f>IF(SUM(D56:D67)=0,0,STDEV(D56:D67))</f>
        <v>#REF!</v>
      </c>
      <c r="E72" s="22" t="e">
        <f>IF(SUM(E56:E67)=0,0,STDEV(E56:E67))</f>
        <v>#REF!</v>
      </c>
      <c r="F72" s="23"/>
      <c r="G72" s="23"/>
    </row>
    <row r="73" spans="2:10" x14ac:dyDescent="0.2">
      <c r="C73" s="5"/>
      <c r="D73" s="5"/>
      <c r="E73" s="5"/>
      <c r="F73" s="5"/>
      <c r="G73" s="5"/>
    </row>
    <row r="74" spans="2:10" x14ac:dyDescent="0.2">
      <c r="C74" s="11" t="s">
        <v>11</v>
      </c>
      <c r="D74" s="5"/>
      <c r="E74" s="5"/>
      <c r="F74" s="5"/>
      <c r="G74" s="11" t="s">
        <v>38</v>
      </c>
    </row>
    <row r="75" spans="2:10" x14ac:dyDescent="0.2">
      <c r="C75" s="5"/>
      <c r="D75" s="5"/>
      <c r="E75" s="5"/>
      <c r="F75" s="5"/>
    </row>
    <row r="76" spans="2:10" x14ac:dyDescent="0.2">
      <c r="C76" s="269" t="s">
        <v>12</v>
      </c>
      <c r="D76" s="269"/>
      <c r="E76" s="12" t="e">
        <f>+LINEST(E56:E67,D56:D67)</f>
        <v>#VALUE!</v>
      </c>
      <c r="F76" s="10"/>
      <c r="G76" s="17" t="s">
        <v>12</v>
      </c>
      <c r="H76" s="17"/>
      <c r="I76" s="14" t="e">
        <f>+SLOPE(H56:H67,G56:G67)</f>
        <v>#REF!</v>
      </c>
      <c r="J76" s="14"/>
    </row>
    <row r="77" spans="2:10" x14ac:dyDescent="0.2">
      <c r="C77" s="269" t="s">
        <v>13</v>
      </c>
      <c r="D77" s="269"/>
      <c r="E77" s="13" t="e">
        <f>+INTERCEPT(E56:E67,D56:D67)</f>
        <v>#REF!</v>
      </c>
      <c r="F77" s="10"/>
      <c r="G77" s="269" t="s">
        <v>13</v>
      </c>
      <c r="H77" s="269"/>
      <c r="I77" s="15" t="e">
        <f>+INTERCEPT(H56:H67,G56:G67)</f>
        <v>#REF!</v>
      </c>
      <c r="J77" s="15"/>
    </row>
    <row r="78" spans="2:10" x14ac:dyDescent="0.2">
      <c r="C78" s="269" t="s">
        <v>14</v>
      </c>
      <c r="D78" s="269"/>
      <c r="E78" s="12" t="e">
        <f>+RSQ(E56:E67,D56:D67)</f>
        <v>#REF!</v>
      </c>
      <c r="F78" s="10"/>
      <c r="G78" s="269" t="s">
        <v>14</v>
      </c>
      <c r="H78" s="269"/>
      <c r="I78" s="14" t="e">
        <f>+RSQ(H56:H67,G56:G67)</f>
        <v>#REF!</v>
      </c>
      <c r="J78" s="14"/>
    </row>
    <row r="80" spans="2:10" ht="21" x14ac:dyDescent="0.25">
      <c r="C80" s="24" t="s">
        <v>39</v>
      </c>
    </row>
    <row r="81" spans="2:5" x14ac:dyDescent="0.2">
      <c r="B81" s="271" t="s">
        <v>42</v>
      </c>
      <c r="C81" s="271"/>
      <c r="D81" s="271"/>
      <c r="E81" s="271"/>
    </row>
    <row r="82" spans="2:5" x14ac:dyDescent="0.2">
      <c r="B82" s="266" t="s">
        <v>3</v>
      </c>
      <c r="C82" s="266"/>
      <c r="D82" s="266" t="s">
        <v>35</v>
      </c>
      <c r="E82" s="266" t="s">
        <v>36</v>
      </c>
    </row>
    <row r="83" spans="2:5" x14ac:dyDescent="0.2">
      <c r="B83" s="266"/>
      <c r="C83" s="266"/>
      <c r="D83" s="266"/>
      <c r="E83" s="266"/>
    </row>
    <row r="84" spans="2:5" ht="16" x14ac:dyDescent="0.2">
      <c r="B84" s="266"/>
      <c r="C84" s="266"/>
      <c r="D84" s="18" t="s">
        <v>22</v>
      </c>
      <c r="E84" s="18" t="s">
        <v>23</v>
      </c>
    </row>
    <row r="85" spans="2:5" x14ac:dyDescent="0.2">
      <c r="B85" s="6">
        <v>1</v>
      </c>
      <c r="C85" s="7" t="e">
        <f t="shared" ref="C85:C96" si="25">+C56</f>
        <v>#REF!</v>
      </c>
      <c r="D85" s="21"/>
      <c r="E85" s="25"/>
    </row>
    <row r="86" spans="2:5" x14ac:dyDescent="0.2">
      <c r="B86" s="6">
        <v>2</v>
      </c>
      <c r="C86" s="7" t="e">
        <f t="shared" si="25"/>
        <v>#REF!</v>
      </c>
      <c r="D86" s="21" t="e">
        <f t="shared" ref="D86:D96" si="26">+D8</f>
        <v>#REF!</v>
      </c>
      <c r="E86" s="25" t="e">
        <f>+#REF!</f>
        <v>#REF!</v>
      </c>
    </row>
    <row r="87" spans="2:5" x14ac:dyDescent="0.2">
      <c r="B87" s="6">
        <v>3</v>
      </c>
      <c r="C87" s="7" t="e">
        <f t="shared" si="25"/>
        <v>#REF!</v>
      </c>
      <c r="D87" s="21" t="e">
        <f t="shared" si="26"/>
        <v>#REF!</v>
      </c>
      <c r="E87" s="25" t="e">
        <f>+#REF!</f>
        <v>#REF!</v>
      </c>
    </row>
    <row r="88" spans="2:5" x14ac:dyDescent="0.2">
      <c r="B88" s="6">
        <v>4</v>
      </c>
      <c r="C88" s="7" t="e">
        <f t="shared" si="25"/>
        <v>#REF!</v>
      </c>
      <c r="D88" s="21" t="e">
        <f t="shared" si="26"/>
        <v>#REF!</v>
      </c>
      <c r="E88" s="25" t="e">
        <f>+#REF!</f>
        <v>#REF!</v>
      </c>
    </row>
    <row r="89" spans="2:5" x14ac:dyDescent="0.2">
      <c r="B89" s="6">
        <v>5</v>
      </c>
      <c r="C89" s="7" t="e">
        <f t="shared" si="25"/>
        <v>#REF!</v>
      </c>
      <c r="D89" s="21" t="e">
        <f t="shared" si="26"/>
        <v>#REF!</v>
      </c>
      <c r="E89" s="25" t="e">
        <f>+#REF!</f>
        <v>#REF!</v>
      </c>
    </row>
    <row r="90" spans="2:5" x14ac:dyDescent="0.2">
      <c r="B90" s="6">
        <v>6</v>
      </c>
      <c r="C90" s="7" t="e">
        <f t="shared" si="25"/>
        <v>#REF!</v>
      </c>
      <c r="D90" s="21" t="e">
        <f t="shared" si="26"/>
        <v>#REF!</v>
      </c>
      <c r="E90" s="25" t="e">
        <f>+#REF!</f>
        <v>#REF!</v>
      </c>
    </row>
    <row r="91" spans="2:5" x14ac:dyDescent="0.2">
      <c r="B91" s="6">
        <v>7</v>
      </c>
      <c r="C91" s="7" t="e">
        <f t="shared" si="25"/>
        <v>#REF!</v>
      </c>
      <c r="D91" s="21" t="e">
        <f t="shared" si="26"/>
        <v>#REF!</v>
      </c>
      <c r="E91" s="25" t="e">
        <f>+#REF!</f>
        <v>#REF!</v>
      </c>
    </row>
    <row r="92" spans="2:5" x14ac:dyDescent="0.2">
      <c r="B92" s="6">
        <v>8</v>
      </c>
      <c r="C92" s="7" t="e">
        <f t="shared" si="25"/>
        <v>#REF!</v>
      </c>
      <c r="D92" s="21" t="e">
        <f t="shared" si="26"/>
        <v>#REF!</v>
      </c>
      <c r="E92" s="25" t="e">
        <f>+#REF!</f>
        <v>#REF!</v>
      </c>
    </row>
    <row r="93" spans="2:5" x14ac:dyDescent="0.2">
      <c r="B93" s="6">
        <v>9</v>
      </c>
      <c r="C93" s="7" t="e">
        <f t="shared" si="25"/>
        <v>#REF!</v>
      </c>
      <c r="D93" s="21" t="e">
        <f t="shared" si="26"/>
        <v>#REF!</v>
      </c>
      <c r="E93" s="25" t="e">
        <f>+#REF!</f>
        <v>#REF!</v>
      </c>
    </row>
    <row r="94" spans="2:5" x14ac:dyDescent="0.2">
      <c r="B94" s="6">
        <v>10</v>
      </c>
      <c r="C94" s="7" t="e">
        <f t="shared" si="25"/>
        <v>#REF!</v>
      </c>
      <c r="D94" s="21" t="e">
        <f t="shared" si="26"/>
        <v>#REF!</v>
      </c>
      <c r="E94" s="25" t="e">
        <f>+#REF!</f>
        <v>#REF!</v>
      </c>
    </row>
    <row r="95" spans="2:5" x14ac:dyDescent="0.2">
      <c r="B95" s="6">
        <v>11</v>
      </c>
      <c r="C95" s="7" t="e">
        <f t="shared" si="25"/>
        <v>#REF!</v>
      </c>
      <c r="D95" s="21"/>
      <c r="E95" s="25"/>
    </row>
    <row r="96" spans="2:5" x14ac:dyDescent="0.2">
      <c r="B96" s="6">
        <v>12</v>
      </c>
      <c r="C96" s="7" t="e">
        <f t="shared" si="25"/>
        <v>#REF!</v>
      </c>
      <c r="D96" s="21" t="e">
        <f t="shared" si="26"/>
        <v>#REF!</v>
      </c>
      <c r="E96" s="25" t="e">
        <f>+#REF!</f>
        <v>#REF!</v>
      </c>
    </row>
    <row r="98" spans="3:5" x14ac:dyDescent="0.2">
      <c r="C98" s="8" t="s">
        <v>9</v>
      </c>
      <c r="D98" s="9" t="e">
        <f>IF(SUM(D85:D96)=0,0,MAX(D85:D96))</f>
        <v>#REF!</v>
      </c>
      <c r="E98" s="9" t="e">
        <f>IF(SUM(E85:E96)=0,0,MAX(E85:E96))</f>
        <v>#REF!</v>
      </c>
    </row>
    <row r="99" spans="3:5" x14ac:dyDescent="0.2">
      <c r="C99" s="8" t="s">
        <v>10</v>
      </c>
      <c r="D99" s="9" t="e">
        <f>IF(SUM(D85:D96)=0,0,MIN(D85:D96))</f>
        <v>#REF!</v>
      </c>
      <c r="E99" s="9" t="e">
        <f>IF(SUM(E85:E96)=0,0,MIN(E85:E96))</f>
        <v>#REF!</v>
      </c>
    </row>
    <row r="100" spans="3:5" x14ac:dyDescent="0.2">
      <c r="C100" s="8" t="s">
        <v>7</v>
      </c>
      <c r="D100" s="9" t="e">
        <f>IF(SUM(D85:D96)=0,0,AVERAGE(D85:D96))</f>
        <v>#REF!</v>
      </c>
      <c r="E100" s="9" t="e">
        <f>IF(SUM(E85:E96)=0,0,AVERAGE(E85:E96))</f>
        <v>#REF!</v>
      </c>
    </row>
    <row r="101" spans="3:5" x14ac:dyDescent="0.2">
      <c r="C101" s="8" t="s">
        <v>8</v>
      </c>
      <c r="D101" s="9" t="e">
        <f>IF(SUM(D85:D96)=0,0,STDEV(D85:D96))</f>
        <v>#REF!</v>
      </c>
      <c r="E101" s="9" t="e">
        <f>IF(SUM(E85:E96)=0,0,STDEV(E85:E96))</f>
        <v>#REF!</v>
      </c>
    </row>
  </sheetData>
  <mergeCells count="31"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  <mergeCell ref="E53:E54"/>
    <mergeCell ref="F53:F54"/>
    <mergeCell ref="G53:G54"/>
    <mergeCell ref="H53:H54"/>
    <mergeCell ref="C48:D48"/>
    <mergeCell ref="C49:D49"/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</mergeCells>
  <hyperlinks>
    <hyperlink ref="I1" location="Inicio!A1" display="Inicio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"/>
  <sheetViews>
    <sheetView zoomScale="80" zoomScaleNormal="80" workbookViewId="0">
      <selection activeCell="D11" sqref="D11"/>
    </sheetView>
  </sheetViews>
  <sheetFormatPr baseColWidth="10" defaultColWidth="11.5" defaultRowHeight="15" x14ac:dyDescent="0.2"/>
  <cols>
    <col min="1" max="1" width="24" style="37" customWidth="1"/>
    <col min="2" max="2" width="22.83203125" style="37" customWidth="1"/>
    <col min="3" max="3" width="14" style="37" customWidth="1"/>
    <col min="4" max="4" width="17.33203125" style="37" customWidth="1"/>
    <col min="5" max="5" width="26.5" style="37" customWidth="1"/>
    <col min="6" max="16384" width="11.5" style="37"/>
  </cols>
  <sheetData>
    <row r="1" spans="1:5" ht="29.25" customHeight="1" x14ac:dyDescent="0.2">
      <c r="A1" s="38" t="s">
        <v>0</v>
      </c>
      <c r="B1" s="38" t="s">
        <v>17</v>
      </c>
      <c r="C1" s="38" t="s">
        <v>1</v>
      </c>
      <c r="D1" s="38" t="s">
        <v>18</v>
      </c>
      <c r="E1" s="38" t="s">
        <v>2</v>
      </c>
    </row>
    <row r="2" spans="1:5" x14ac:dyDescent="0.2">
      <c r="A2" s="40" t="s">
        <v>52</v>
      </c>
      <c r="B2" s="28" t="s">
        <v>55</v>
      </c>
      <c r="C2" s="28"/>
      <c r="D2" s="49">
        <v>1</v>
      </c>
      <c r="E2" s="49">
        <v>8</v>
      </c>
    </row>
    <row r="3" spans="1:5" x14ac:dyDescent="0.2">
      <c r="A3" s="40" t="s">
        <v>53</v>
      </c>
      <c r="B3" s="28" t="s">
        <v>55</v>
      </c>
      <c r="C3" s="28"/>
      <c r="D3" s="49">
        <v>1</v>
      </c>
      <c r="E3" s="49">
        <v>8</v>
      </c>
    </row>
    <row r="4" spans="1:5" x14ac:dyDescent="0.2">
      <c r="A4" s="40" t="s">
        <v>54</v>
      </c>
      <c r="B4" s="28" t="s">
        <v>55</v>
      </c>
      <c r="C4" s="28"/>
      <c r="D4" s="49">
        <v>1</v>
      </c>
      <c r="E4" s="49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IDENTIFICACIÓN</vt:lpstr>
      <vt:lpstr>Consumos y Prod</vt:lpstr>
      <vt:lpstr>Objetivos y metas</vt:lpstr>
      <vt:lpstr>Linea base</vt:lpstr>
      <vt:lpstr>Regresión</vt:lpstr>
      <vt:lpstr>Ind</vt:lpstr>
      <vt:lpstr>Analisis Energeticos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Microsoft Office User</cp:lastModifiedBy>
  <cp:lastPrinted>2010-02-10T03:39:35Z</cp:lastPrinted>
  <dcterms:created xsi:type="dcterms:W3CDTF">2010-02-10T01:55:53Z</dcterms:created>
  <dcterms:modified xsi:type="dcterms:W3CDTF">2023-08-10T22:31:44Z</dcterms:modified>
</cp:coreProperties>
</file>